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2576" activeTab="0"/>
  </bookViews>
  <sheets>
    <sheet name="Úvodní list" sheetId="6" r:id="rId1"/>
    <sheet name="Rekapitulace stavby" sheetId="1" r:id="rId2"/>
    <sheet name="SO01 - FVE" sheetId="2" r:id="rId3"/>
    <sheet name="SO02 - Trafostanice" sheetId="3" r:id="rId4"/>
    <sheet name="SO03 - Zemní práce včetně..." sheetId="4" r:id="rId5"/>
    <sheet name="SO90 - Ostatní rozpočtové..." sheetId="5" r:id="rId6"/>
  </sheets>
  <definedNames>
    <definedName name="_xlnm._FilterDatabase" localSheetId="2" hidden="1">'SO01 - FVE'!$C$117:$K$161</definedName>
    <definedName name="_xlnm._FilterDatabase" localSheetId="3" hidden="1">'SO02 - Trafostanice'!$C$117:$K$134</definedName>
    <definedName name="_xlnm._FilterDatabase" localSheetId="4" hidden="1">'SO03 - Zemní práce včetně...'!$C$123:$K$267</definedName>
    <definedName name="_xlnm._FilterDatabase" localSheetId="5" hidden="1">'SO90 - Ostatní rozpočtové...'!$C$117:$K$150</definedName>
    <definedName name="_xlnm.Print_Area" localSheetId="1">'Rekapitulace stavby'!$D$4:$AO$76,'Rekapitulace stavby'!$C$82:$AQ$99</definedName>
    <definedName name="_xlnm.Print_Area" localSheetId="2">'SO01 - FVE'!$C$4:$J$39,'SO01 - FVE'!$C$50:$J$76,'SO01 - FVE'!$C$82:$J$99,'SO01 - FVE'!$C$105:$K$161</definedName>
    <definedName name="_xlnm.Print_Area" localSheetId="3">'SO02 - Trafostanice'!$C$4:$J$39,'SO02 - Trafostanice'!$C$50:$J$76,'SO02 - Trafostanice'!$C$82:$J$99,'SO02 - Trafostanice'!$C$105:$K$134</definedName>
    <definedName name="_xlnm.Print_Area" localSheetId="4">'SO03 - Zemní práce včetně...'!$C$4:$J$39,'SO03 - Zemní práce včetně...'!$C$50:$J$76,'SO03 - Zemní práce včetně...'!$C$82:$J$105,'SO03 - Zemní práce včetně...'!$C$111:$K$267</definedName>
    <definedName name="_xlnm.Print_Area" localSheetId="5">'SO90 - Ostatní rozpočtové...'!$C$4:$J$39,'SO90 - Ostatní rozpočtové...'!$C$50:$J$76,'SO90 - Ostatní rozpočtové...'!$C$82:$J$99,'SO90 - Ostatní rozpočtové...'!$C$105:$K$150</definedName>
    <definedName name="_xlnm.Print_Titles" localSheetId="1">'Rekapitulace stavby'!$92:$92</definedName>
    <definedName name="_xlnm.Print_Titles" localSheetId="2">'SO01 - FVE'!$117:$117</definedName>
    <definedName name="_xlnm.Print_Titles" localSheetId="3">'SO02 - Trafostanice'!$117:$117</definedName>
    <definedName name="_xlnm.Print_Titles" localSheetId="4">'SO03 - Zemní práce včetně...'!$123:$123</definedName>
    <definedName name="_xlnm.Print_Titles" localSheetId="5">'SO90 - Ostatní rozpočtové...'!$117:$117</definedName>
  </definedNames>
  <calcPr calcId="191029"/>
  <extLst/>
</workbook>
</file>

<file path=xl/sharedStrings.xml><?xml version="1.0" encoding="utf-8"?>
<sst xmlns="http://schemas.openxmlformats.org/spreadsheetml/2006/main" count="3184" uniqueCount="534">
  <si>
    <t>Export Komplet</t>
  </si>
  <si>
    <t/>
  </si>
  <si>
    <t>2.0</t>
  </si>
  <si>
    <t>False</t>
  </si>
  <si>
    <t>{537d5bb6-c481-4fe5-beb5-c47323e27ed5}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</si>
  <si>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</si>
  <si>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</si>
  <si>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</si>
  <si>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</si>
  <si>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</si>
  <si>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</si>
  <si>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</si>
  <si>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</si>
  <si>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</si>
  <si>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230048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</si>
  <si>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</si>
  <si>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</si>
  <si>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FVE ČOV Brno - Modřice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</si>
  <si>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</si>
  <si>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</si>
  <si>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</si>
  <si>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</si>
  <si>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</si>
  <si>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</si>
  <si>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</si>
  <si>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</si>
  <si>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</si>
  <si>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</si>
  <si>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</si>
  <si>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</si>
  <si>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</si>
  <si>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</si>
  <si>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</si>
  <si>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</si>
  <si>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</si>
  <si>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</si>
  <si>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</si>
  <si>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</si>
  <si>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</si>
  <si>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</si>
  <si>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</si>
  <si>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</si>
  <si>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</si>
  <si>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</si>
  <si>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</si>
  <si>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</si>
  <si>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</si>
  <si>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</si>
  <si>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</si>
  <si>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</si>
  <si>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</si>
  <si>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</si>
  <si>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</si>
  <si>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</si>
  <si>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</si>
  <si>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</si>
  <si>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</si>
  <si>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</si>
  <si>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</si>
  <si>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</si>
  <si>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</si>
  <si>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</si>
  <si>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</si>
  <si>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</si>
  <si>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</si>
  <si>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</si>
  <si>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</si>
  <si>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</si>
  <si>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</si>
  <si>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</si>
  <si>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</si>
  <si>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</si>
  <si>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</si>
  <si>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</si>
  <si>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</si>
  <si>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</si>
  <si>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</si>
  <si>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</si>
  <si>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</si>
  <si>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FVE</t>
  </si>
  <si>
    <t>STA</t>
  </si>
  <si>
    <t>{56d927ed-98c0-4715-880d-f84dd784629f}</t>
  </si>
  <si>
    <t>2</t>
  </si>
  <si>
    <t>SO02</t>
  </si>
  <si>
    <t>Trafostanice</t>
  </si>
  <si>
    <t>{059f60b2-62e3-45cc-bd40-d8a347b829ad}</t>
  </si>
  <si>
    <t>SO03</t>
  </si>
  <si>
    <t>Zemní práce včetně kabelového vedení</t>
  </si>
  <si>
    <t>{19da6d1b-0755-4c94-af1e-8e0b7f575c2b}</t>
  </si>
  <si>
    <t>SO90</t>
  </si>
  <si>
    <t>Ostatní rozpočtové náklady</t>
  </si>
  <si>
    <t>{e81ca4cc-a98d-4d9a-8ddc-ebf024d724f5}</t>
  </si>
  <si>
    <t>KRYCÍ LIST SOUPISU PRACÍ</t>
  </si>
  <si>
    <t>Objekt:</t>
  </si>
  <si>
    <t>SO01 - FVE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</si>
  <si>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</si>
  <si>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</si>
  <si>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</si>
  <si>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</si>
  <si>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</si>
  <si>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</si>
  <si>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FVE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</si>
  <si>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</si>
  <si>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</si>
  <si>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</si>
  <si>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</si>
  <si>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</si>
  <si>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</si>
  <si>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</si>
  <si>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</si>
  <si>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</si>
  <si>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</si>
  <si>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</si>
  <si>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</si>
  <si>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</si>
  <si>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</si>
  <si>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</si>
  <si>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</si>
  <si>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</si>
  <si>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K</t>
  </si>
  <si>
    <t>HZS2231</t>
  </si>
  <si>
    <t>Hodinová zúčtovací sazba elektrikář</t>
  </si>
  <si>
    <t>hod</t>
  </si>
  <si>
    <t>CS ÚRS 2023 02</t>
  </si>
  <si>
    <t>512</t>
  </si>
  <si>
    <t>558435412</t>
  </si>
  <si>
    <t>VV</t>
  </si>
  <si>
    <t>Montáž hliníkové konstrukce</t>
  </si>
  <si>
    <t>1815</t>
  </si>
  <si>
    <t>3</t>
  </si>
  <si>
    <t>740202301</t>
  </si>
  <si>
    <t>ks</t>
  </si>
  <si>
    <t>1316391722</t>
  </si>
  <si>
    <t>1818</t>
  </si>
  <si>
    <t>740202302</t>
  </si>
  <si>
    <t>Montáž venkovní kabeláže</t>
  </si>
  <si>
    <t>m</t>
  </si>
  <si>
    <t>-9571491</t>
  </si>
  <si>
    <t>2850+2850</t>
  </si>
  <si>
    <t>Součet</t>
  </si>
  <si>
    <t>4</t>
  </si>
  <si>
    <t>HZS2232</t>
  </si>
  <si>
    <t>Hodinová zúčtovací sazba elektrikář odborný</t>
  </si>
  <si>
    <t>93467981</t>
  </si>
  <si>
    <t>1. Montáž rozvaděčů, měničů</t>
  </si>
  <si>
    <t>423</t>
  </si>
  <si>
    <t>2. Zakomponování FVE k dispečerskému řízení a</t>
  </si>
  <si>
    <t xml:space="preserve">   do energetického managementu</t>
  </si>
  <si>
    <t>20</t>
  </si>
  <si>
    <t>3. Kontrola, spuštění a nastavení FVE</t>
  </si>
  <si>
    <t>45</t>
  </si>
  <si>
    <t>5</t>
  </si>
  <si>
    <t>M</t>
  </si>
  <si>
    <t>741202301</t>
  </si>
  <si>
    <t>32</t>
  </si>
  <si>
    <t>16</t>
  </si>
  <si>
    <t>871163966</t>
  </si>
  <si>
    <t>6</t>
  </si>
  <si>
    <t>741202302</t>
  </si>
  <si>
    <t>D - Sítový měnič 100 kW, 3x230/400V, Max výkon FVE DC 150 kWp, Max výkon AC 100 kW, Krycí IP65</t>
  </si>
  <si>
    <t>-767109362</t>
  </si>
  <si>
    <t>9</t>
  </si>
  <si>
    <t>7</t>
  </si>
  <si>
    <t>741202303</t>
  </si>
  <si>
    <t>soubor</t>
  </si>
  <si>
    <t>734183766</t>
  </si>
  <si>
    <t>8</t>
  </si>
  <si>
    <t>741202306</t>
  </si>
  <si>
    <t>D - datataloger, dohledová a řídící jednotka včetně příslušenství</t>
  </si>
  <si>
    <t>kpl</t>
  </si>
  <si>
    <t>994282537</t>
  </si>
  <si>
    <t>741202307</t>
  </si>
  <si>
    <t>D - Rozvaděče měření a regulace, PLC, připojení k lokální síti</t>
  </si>
  <si>
    <t>2078115792</t>
  </si>
  <si>
    <t>10</t>
  </si>
  <si>
    <t>741202308</t>
  </si>
  <si>
    <t>D - DC rozvaděč vč. výstroje (pro každý měnič)</t>
  </si>
  <si>
    <t>732844882</t>
  </si>
  <si>
    <t>11</t>
  </si>
  <si>
    <t>741202309</t>
  </si>
  <si>
    <t>D - AC rozvaděč SP200/NK</t>
  </si>
  <si>
    <t>547193010</t>
  </si>
  <si>
    <t>12</t>
  </si>
  <si>
    <t>741202310</t>
  </si>
  <si>
    <t>D - kabely DC 6 mm2, černý</t>
  </si>
  <si>
    <t>642719501</t>
  </si>
  <si>
    <t>2850</t>
  </si>
  <si>
    <t>13</t>
  </si>
  <si>
    <t>741202311</t>
  </si>
  <si>
    <t>D -  Kabely DC 6 mm, červený</t>
  </si>
  <si>
    <t>-114138262</t>
  </si>
  <si>
    <t>14</t>
  </si>
  <si>
    <t>741202312</t>
  </si>
  <si>
    <t>D - kabelové žlaby</t>
  </si>
  <si>
    <t>102514499</t>
  </si>
  <si>
    <t>700</t>
  </si>
  <si>
    <t>744202204</t>
  </si>
  <si>
    <t>-1996817870</t>
  </si>
  <si>
    <t>744202205</t>
  </si>
  <si>
    <t>D+M doplnění hromosvodu (doplění jímacích tyčí, zemnící pásek FeZn 30x4 mm) včetně všech souvisejícíh ukonů</t>
  </si>
  <si>
    <t>1985822521</t>
  </si>
  <si>
    <t>SO02 - Trafostanice</t>
  </si>
  <si>
    <t xml:space="preserve">    742 - Elektroinstalace - Trafostanice</t>
  </si>
  <si>
    <t>742</t>
  </si>
  <si>
    <t>Elektroinstalace - Trafostanice</t>
  </si>
  <si>
    <t>742202301</t>
  </si>
  <si>
    <t>D+M  kiosková trafostanice 4910x2830x3500 mm</t>
  </si>
  <si>
    <t>1155120698</t>
  </si>
  <si>
    <t>742202302</t>
  </si>
  <si>
    <t>D+M transformátor 1000 kVA</t>
  </si>
  <si>
    <t>300948847</t>
  </si>
  <si>
    <t>742202303</t>
  </si>
  <si>
    <t>D+M Rozvaděč VN, RRTT</t>
  </si>
  <si>
    <t>-1905014576</t>
  </si>
  <si>
    <t>742202304</t>
  </si>
  <si>
    <t>D+M rozvaděč NN, 8 vývodů</t>
  </si>
  <si>
    <t>902743265</t>
  </si>
  <si>
    <t>742202305</t>
  </si>
  <si>
    <t>D+M ŽB základové desky 7360 x 5330 x 250 mm, beton C 25/30 XC3, výztuž, ocelové navařovací plechy + zřízení a odstranění bednění</t>
  </si>
  <si>
    <t>m3</t>
  </si>
  <si>
    <t>-361741716</t>
  </si>
  <si>
    <t>0,25*5,33*7,36</t>
  </si>
  <si>
    <t>271542211</t>
  </si>
  <si>
    <t>Podsyp pod základové konstrukce se zhutněním z netříděné štěrkodrtě</t>
  </si>
  <si>
    <t>156286468</t>
  </si>
  <si>
    <t>0,1*5,33*7,36</t>
  </si>
  <si>
    <t>SO03 - Zemní práce včetně kabelového vedení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</si>
  <si>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</si>
  <si>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</si>
  <si>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</si>
  <si>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</si>
  <si>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</si>
  <si>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</si>
  <si>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</si>
  <si>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</si>
  <si>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>HSV</t>
  </si>
  <si>
    <t>Práce a dodávky HSV</t>
  </si>
  <si>
    <t>Zemní práce</t>
  </si>
  <si>
    <t>121151105</t>
  </si>
  <si>
    <t>Sejmutí ornice plochy do 100 m2 tl vrstvy přes 250 do 300 mm strojně, včetně vodorovného přemístění do 50 a složení</t>
  </si>
  <si>
    <t>m2</t>
  </si>
  <si>
    <t>1950927949</t>
  </si>
  <si>
    <t>v místě podsypu a ŽB desky trafostanice</t>
  </si>
  <si>
    <t>0,3*7,36*5,33</t>
  </si>
  <si>
    <t>171111105</t>
  </si>
  <si>
    <t>Uložení sypaniny z hornin nesoudržných kamenitých do násypů zhutněných ručně</t>
  </si>
  <si>
    <t>-831911397</t>
  </si>
  <si>
    <t>konstrukční vrstvy okolo TS</t>
  </si>
  <si>
    <t>10,29</t>
  </si>
  <si>
    <t>58344197</t>
  </si>
  <si>
    <t>drcené kamenivo</t>
  </si>
  <si>
    <t>t</t>
  </si>
  <si>
    <t>-1905850578</t>
  </si>
  <si>
    <t>10,29*1,1*1,05*1,8</t>
  </si>
  <si>
    <t>167111101</t>
  </si>
  <si>
    <t>Nakládání výkopku z hornin třídy těžitelnosti I skupiny 1 až 3 ručně</t>
  </si>
  <si>
    <t>30751436</t>
  </si>
  <si>
    <t>10,29*1,1*1,05</t>
  </si>
  <si>
    <t>162211319</t>
  </si>
  <si>
    <t>Příplatek k vodorovnému přemístění výkopku z horniny třídy těžitelnosti I skupiny 1 až 3 stavebním kolečkem za každých dalších 10 m</t>
  </si>
  <si>
    <t>946892929</t>
  </si>
  <si>
    <t>11,885</t>
  </si>
  <si>
    <t>162211311</t>
  </si>
  <si>
    <t>Vodorovné přemístění výkopku z horniny třídy těžitelnosti I skupiny 1 až 3 stavebním kolečkem do 10 m</t>
  </si>
  <si>
    <t>-499345229</t>
  </si>
  <si>
    <t>171151103R</t>
  </si>
  <si>
    <t>Uložení sypaniny z hornin soudržných do násypů zhutněných, včetně naložení, vodorovné přemístě, uložení a zhutnění</t>
  </si>
  <si>
    <t>397913655</t>
  </si>
  <si>
    <t>0,8*10,91*8,83</t>
  </si>
  <si>
    <t>0,8*13,91*1,5*(1/2)*2</t>
  </si>
  <si>
    <t>0,8*8,83*1,5*(1/2)*2</t>
  </si>
  <si>
    <t>58331200</t>
  </si>
  <si>
    <t>štěrkopísek netříděný - stabilizační zemina</t>
  </si>
  <si>
    <t>826760699</t>
  </si>
  <si>
    <t>celková kubatůra</t>
  </si>
  <si>
    <t>104,35</t>
  </si>
  <si>
    <t>využije původní</t>
  </si>
  <si>
    <t>-0,3*5,33*7,36</t>
  </si>
  <si>
    <t>ornice</t>
  </si>
  <si>
    <t>-15</t>
  </si>
  <si>
    <t>77,581*1,1*1,05*1,8</t>
  </si>
  <si>
    <t>10364101</t>
  </si>
  <si>
    <t>zemina pro terénní úpravy - ornice</t>
  </si>
  <si>
    <t>414248991</t>
  </si>
  <si>
    <t>15*1,6</t>
  </si>
  <si>
    <t>181411131</t>
  </si>
  <si>
    <t>Založení parkového trávníku výsevem pl do 1000 m2 v rovině a ve svahu do 1:5</t>
  </si>
  <si>
    <t>-727188929</t>
  </si>
  <si>
    <t>(1+13,91+1)*(1+11,83+1)-4,91*2,83</t>
  </si>
  <si>
    <t>00572410</t>
  </si>
  <si>
    <t>osivo směs travní parková</t>
  </si>
  <si>
    <t>kg</t>
  </si>
  <si>
    <t>1159497787</t>
  </si>
  <si>
    <t>206,14*0,03*1,05</t>
  </si>
  <si>
    <t>6,493*0,02 'Přepočtené koeficientem množství</t>
  </si>
  <si>
    <t>Komunikace pozemní</t>
  </si>
  <si>
    <t>564871016</t>
  </si>
  <si>
    <t>873533212</t>
  </si>
  <si>
    <t>75</t>
  </si>
  <si>
    <t>Ostatní konstrukce a práce, bourání</t>
  </si>
  <si>
    <t>919726123</t>
  </si>
  <si>
    <t>Geotextilie pro ochranu, separaci a filtraci netkaná měrná hm přes 300 do 500 g/m2</t>
  </si>
  <si>
    <t>1267640135</t>
  </si>
  <si>
    <t>998</t>
  </si>
  <si>
    <t>Přesun hmot</t>
  </si>
  <si>
    <t>998225111</t>
  </si>
  <si>
    <t>Přesun hmot pro pozemní komunikace s krytem z kamene, monolitickým betonovým nebo živičným</t>
  </si>
  <si>
    <t>-426790078</t>
  </si>
  <si>
    <t>Práce a dodávky M</t>
  </si>
  <si>
    <t>21-M</t>
  </si>
  <si>
    <t>Elektromontáže</t>
  </si>
  <si>
    <t>37113042V</t>
  </si>
  <si>
    <t>D - kabel silový s Cu jádrem 1 kv 1-CYKY  5 x 70 mm2</t>
  </si>
  <si>
    <t>256</t>
  </si>
  <si>
    <t>64</t>
  </si>
  <si>
    <t>-1408761993</t>
  </si>
  <si>
    <t>133</t>
  </si>
  <si>
    <t>34113043V</t>
  </si>
  <si>
    <t>D - kabel silový s Al jádrem 1 kV 1-AYKY 3x240 3x240x+120 mm2</t>
  </si>
  <si>
    <t>-116413777</t>
  </si>
  <si>
    <t>328</t>
  </si>
  <si>
    <t>17</t>
  </si>
  <si>
    <t>34113044V</t>
  </si>
  <si>
    <t>D - Trubka kabelová chránička KOPOFLEX KF 09110</t>
  </si>
  <si>
    <t>-1108210620</t>
  </si>
  <si>
    <t>50</t>
  </si>
  <si>
    <t>18</t>
  </si>
  <si>
    <t>34113045V</t>
  </si>
  <si>
    <t>D - chránička optického kabelu 06040 KS100</t>
  </si>
  <si>
    <t>-2031784795</t>
  </si>
  <si>
    <t>325</t>
  </si>
  <si>
    <t>19</t>
  </si>
  <si>
    <t>34113046V</t>
  </si>
  <si>
    <t>D - kabel propojovací drát Cat6, FTP</t>
  </si>
  <si>
    <t>937866459</t>
  </si>
  <si>
    <t>245</t>
  </si>
  <si>
    <t>34113047V</t>
  </si>
  <si>
    <t>D - zemnící tyč, T 1500 mm</t>
  </si>
  <si>
    <t>kus</t>
  </si>
  <si>
    <t>192682595</t>
  </si>
  <si>
    <t>34113048v</t>
  </si>
  <si>
    <t>D - hromosvodové svorky</t>
  </si>
  <si>
    <t>1364077200</t>
  </si>
  <si>
    <t>22</t>
  </si>
  <si>
    <t>34113050V</t>
  </si>
  <si>
    <t>D - kabel silový s Al jádrem, 22 kV, 1x 22-AXEKVCEY 1X240/25</t>
  </si>
  <si>
    <t>1449300075</t>
  </si>
  <si>
    <t>180</t>
  </si>
  <si>
    <t>23</t>
  </si>
  <si>
    <t>34113051V</t>
  </si>
  <si>
    <t>D - kabelová VN spojka 22 kV</t>
  </si>
  <si>
    <t>825944593</t>
  </si>
  <si>
    <t>24</t>
  </si>
  <si>
    <t>210202301</t>
  </si>
  <si>
    <t>M - Trubka ochranná z PE, uložená pevně, DN do 100 mm</t>
  </si>
  <si>
    <t>1576441675</t>
  </si>
  <si>
    <t>25</t>
  </si>
  <si>
    <t>210202302</t>
  </si>
  <si>
    <t>M - Kabel CYKY-m 1 kV 5x70 volně uložený</t>
  </si>
  <si>
    <t>-1658263812</t>
  </si>
  <si>
    <t>26</t>
  </si>
  <si>
    <t>210202304</t>
  </si>
  <si>
    <t>D - Kabel silový AYKY 1kV 3x240+120 mm2 volně uložený</t>
  </si>
  <si>
    <t>601787242</t>
  </si>
  <si>
    <t>27</t>
  </si>
  <si>
    <t>210202305</t>
  </si>
  <si>
    <t>D - Kabel UTP/FTP kat.5e v trubkách</t>
  </si>
  <si>
    <t>1727816074</t>
  </si>
  <si>
    <t>28</t>
  </si>
  <si>
    <t>210202306</t>
  </si>
  <si>
    <t>D - Vodiče, šňůry a kabely hliníkové kabel silový AXEKCY 22 kV, 1 x 240 mm2, volně uložený</t>
  </si>
  <si>
    <t>348841514</t>
  </si>
  <si>
    <t>29</t>
  </si>
  <si>
    <t>210202307</t>
  </si>
  <si>
    <t>D - Svazkování kabelů a HDPE</t>
  </si>
  <si>
    <t>1980985217</t>
  </si>
  <si>
    <t>30</t>
  </si>
  <si>
    <t>210202308</t>
  </si>
  <si>
    <t>D+M - Montáž kabelové spojky - 2x třížilový kabel</t>
  </si>
  <si>
    <t>1268439457</t>
  </si>
  <si>
    <t>31</t>
  </si>
  <si>
    <t>220203210</t>
  </si>
  <si>
    <t>D+M Montáž uzemňovacího vedení na povrchu, včetně svorek upevnění a připojení, z profilů ocelových pozinkovaných  (FeZn), průřezu do 120 mm2, včetně dodávky pásku 30 x 4 mm, bez nátěru</t>
  </si>
  <si>
    <t>-1426180521</t>
  </si>
  <si>
    <t>70</t>
  </si>
  <si>
    <t>46-M</t>
  </si>
  <si>
    <t>Zemní práce při extr.mont.pracích</t>
  </si>
  <si>
    <t>460171482</t>
  </si>
  <si>
    <t>Hloubení kabelových nezapažených rýh strojně š 65 cm hl 120 cm v hornině tř I skupiny 3</t>
  </si>
  <si>
    <t>34216453</t>
  </si>
  <si>
    <t>33</t>
  </si>
  <si>
    <t>460161482</t>
  </si>
  <si>
    <t>Hloubení kabelových rýh ručně š 65 cm hl 120 cm v hornině tř I skupiny 3</t>
  </si>
  <si>
    <t>-1741821537</t>
  </si>
  <si>
    <t>34</t>
  </si>
  <si>
    <t>46066113V</t>
  </si>
  <si>
    <t>Kabelové lože z písku pro kabely nn bez zakrytí šířky lože přes 50 do 65 cm,  včetně dodávky  lože tl. 20 cm</t>
  </si>
  <si>
    <t>-1097022029</t>
  </si>
  <si>
    <t>35</t>
  </si>
  <si>
    <t>460661214</t>
  </si>
  <si>
    <t>Kabelové lože z písku pro kabely nn zakryté cihlami š lože přes 45 do 60 cm</t>
  </si>
  <si>
    <t>-329181650</t>
  </si>
  <si>
    <t>36</t>
  </si>
  <si>
    <t>460321111</t>
  </si>
  <si>
    <t>Vodorovné přemístění horniny jakékoliv třídy stavebním kolečkem při elektromontážích do 10 m</t>
  </si>
  <si>
    <t>-1925070255</t>
  </si>
  <si>
    <t>lože + cihle</t>
  </si>
  <si>
    <t>(0,2+0,065)*0,65*23</t>
  </si>
  <si>
    <t>Mezisoučet</t>
  </si>
  <si>
    <t>0,15*0,5*162</t>
  </si>
  <si>
    <t>0,15*0,7*55</t>
  </si>
  <si>
    <t>37</t>
  </si>
  <si>
    <t>460321121</t>
  </si>
  <si>
    <t>Příplatek k vodorovnému přemístění horniny stavebním kolečkem při elektromontážích za každých dalších 10 m</t>
  </si>
  <si>
    <t>-238035042</t>
  </si>
  <si>
    <t>3,962*2</t>
  </si>
  <si>
    <t>12,15*15</t>
  </si>
  <si>
    <t>5,775*4</t>
  </si>
  <si>
    <t>38</t>
  </si>
  <si>
    <t>460341113</t>
  </si>
  <si>
    <t>Vodorovné přemístění horniny jakékoliv třídy dopravními prostředky při elektromontážích přes 500 do 1000 m</t>
  </si>
  <si>
    <t>-1332537080</t>
  </si>
  <si>
    <t>21,887</t>
  </si>
  <si>
    <t>39</t>
  </si>
  <si>
    <t>460341121</t>
  </si>
  <si>
    <t>Příplatek k vodorovnému přemístění horniny dopravními prostředky při elektromontážích za každých dalších i započatých 1000 m</t>
  </si>
  <si>
    <t>192345428</t>
  </si>
  <si>
    <t>21,887*6</t>
  </si>
  <si>
    <t>40</t>
  </si>
  <si>
    <t>460361121</t>
  </si>
  <si>
    <t>Poplatek za uložení zeminy na recyklační skládce (skládkovné) kód odpadu 17 05 04</t>
  </si>
  <si>
    <t>1874034386</t>
  </si>
  <si>
    <t>21,887*1,6</t>
  </si>
  <si>
    <t>41</t>
  </si>
  <si>
    <t>460431482</t>
  </si>
  <si>
    <t>Zásyp kabelových rýh ručně se zhutněním š 65 cm hl 100 cm z horniny tř I skupiny 3</t>
  </si>
  <si>
    <t>-827654461</t>
  </si>
  <si>
    <t>120-20=100</t>
  </si>
  <si>
    <t>42</t>
  </si>
  <si>
    <t>46058111V</t>
  </si>
  <si>
    <t xml:space="preserve">Provizorní úprava terénu v třídě 3, včetně položení či rozbítí drnů </t>
  </si>
  <si>
    <t>-1103195399</t>
  </si>
  <si>
    <t>43</t>
  </si>
  <si>
    <t>460202301</t>
  </si>
  <si>
    <t>D+ M osetí povrchu trávou, včetně dodávky osiva + předsetová příprava, zálivka, hnojení, ošetření</t>
  </si>
  <si>
    <t>742693390</t>
  </si>
  <si>
    <t>44</t>
  </si>
  <si>
    <t>460171272</t>
  </si>
  <si>
    <t>Hloubení kabelových nezapažených rýh strojně š 50 cm hl 80 cm v hornině tř I skupiny 3</t>
  </si>
  <si>
    <t>-1687051671</t>
  </si>
  <si>
    <t>162</t>
  </si>
  <si>
    <t>46017144V</t>
  </si>
  <si>
    <t>Hloubení kabelových nezapažených rýh strojně š 70 cm hl 80 cm v hornině tř I skupiny 3</t>
  </si>
  <si>
    <t>-485447286</t>
  </si>
  <si>
    <t>55</t>
  </si>
  <si>
    <t>46</t>
  </si>
  <si>
    <t>46066111V</t>
  </si>
  <si>
    <t>Kabelové lože z písku pro kabely nn bez zakrytí š lože do 50 cm, včetně dodávky  lože tl. 15 cm</t>
  </si>
  <si>
    <t>-587382987</t>
  </si>
  <si>
    <t>47</t>
  </si>
  <si>
    <t>46066115R</t>
  </si>
  <si>
    <t>Kabelové lože z písku pro kabely nn bez zakrytí š lože  do 70 cm,  včetně dodávky  lože tl. 15 cm</t>
  </si>
  <si>
    <t>-1993829136</t>
  </si>
  <si>
    <t>48</t>
  </si>
  <si>
    <t>460671113</t>
  </si>
  <si>
    <t>Výstražná fólie pro krytí kabelů šířky 34 cm</t>
  </si>
  <si>
    <t>-2060409077</t>
  </si>
  <si>
    <t>55+162</t>
  </si>
  <si>
    <t>49</t>
  </si>
  <si>
    <t>46043126L</t>
  </si>
  <si>
    <t>Zásyp kabelových rýh ručně se zhutněním š 50 cm hl 65 cm z horniny tř I skupiny 3</t>
  </si>
  <si>
    <t>-941005344</t>
  </si>
  <si>
    <t>80-15=65</t>
  </si>
  <si>
    <t>46043145L</t>
  </si>
  <si>
    <t>Zásyp kabelových rýh ručně se zhutněním š 70 cm hl 65 cm z horniny tř I skupiny 3</t>
  </si>
  <si>
    <t>1656607358</t>
  </si>
  <si>
    <t>51</t>
  </si>
  <si>
    <t>460010024</t>
  </si>
  <si>
    <t>Vytyčení trasy vedení kabelového podzemního v zastavěném prostoru</t>
  </si>
  <si>
    <t>km</t>
  </si>
  <si>
    <t>-1010205016</t>
  </si>
  <si>
    <t>0,240</t>
  </si>
  <si>
    <t>SO90 - Ostatní rozpočtové náklady</t>
  </si>
  <si>
    <t>900600002</t>
  </si>
  <si>
    <t>Poplatky a náklady na zařízení staveniště</t>
  </si>
  <si>
    <t>-1498375706</t>
  </si>
  <si>
    <t>HZS4235</t>
  </si>
  <si>
    <t>Autorský dozor</t>
  </si>
  <si>
    <t>-100775080</t>
  </si>
  <si>
    <t>900600001</t>
  </si>
  <si>
    <t>Projektová dokumentace pro provedení stavby</t>
  </si>
  <si>
    <t>-279989910</t>
  </si>
  <si>
    <t xml:space="preserve">Dokumentace pro provádění stavby a potřebných </t>
  </si>
  <si>
    <t xml:space="preserve"> jednání - včetně vyhotovení posudků, výpočtů </t>
  </si>
  <si>
    <t xml:space="preserve"> či vyhotovení dílenské dokumentace   </t>
  </si>
  <si>
    <t>900600016</t>
  </si>
  <si>
    <t>Zpracování dokumentace skutečného provedení stavby</t>
  </si>
  <si>
    <t>1884242846</t>
  </si>
  <si>
    <t>90060017</t>
  </si>
  <si>
    <t>Administrativa (kolaudace, certifikace, licence ERU, PPP, atd.)</t>
  </si>
  <si>
    <t>1461963133</t>
  </si>
  <si>
    <t>HZS4232</t>
  </si>
  <si>
    <t>Hodinová zúčtovací sazba technik odborný</t>
  </si>
  <si>
    <t>-1875675362</t>
  </si>
  <si>
    <t>zaškolení obsluhy, zkušební provoz</t>
  </si>
  <si>
    <t>HZS4212</t>
  </si>
  <si>
    <t>Hodinová zúčtovací sazba revizní technik specialista</t>
  </si>
  <si>
    <t>-791378966</t>
  </si>
  <si>
    <t xml:space="preserve">Provedení revize včetně vyhotovení revizní zprávy </t>
  </si>
  <si>
    <t>a předáno 3x v tištěné podobě a 3x v digitální podobě</t>
  </si>
  <si>
    <t>9045303000</t>
  </si>
  <si>
    <t>Koordinace ze sousedními stavbami</t>
  </si>
  <si>
    <t>-704772024</t>
  </si>
  <si>
    <t>900600027</t>
  </si>
  <si>
    <t>Provozní vlivy</t>
  </si>
  <si>
    <t>1315053183</t>
  </si>
  <si>
    <t>900600028</t>
  </si>
  <si>
    <t>Vytýčení stavby</t>
  </si>
  <si>
    <t>-1974587785</t>
  </si>
  <si>
    <t>900600029</t>
  </si>
  <si>
    <t>Zajištění vytýčení podzemních sítí dotčených stavbou</t>
  </si>
  <si>
    <t>1032806098</t>
  </si>
  <si>
    <t>900600030</t>
  </si>
  <si>
    <t>Kontrolní sondy únostnosti zeminy</t>
  </si>
  <si>
    <t>-982673253</t>
  </si>
  <si>
    <t>D - ocelovo hliníkové konstrukce pro FV panely orientace jih, kotvení do země, na beton</t>
  </si>
  <si>
    <t>Příloha č. 7 Zadávací dokumentace a Příloha č. 3 Smlouvy o dílo - položkový rozpočet</t>
  </si>
  <si>
    <t>Název veřejné zakázky:</t>
  </si>
  <si>
    <t>Výstavba fotovoltaické elektrárny v areálu ČOV Brno – Modřice</t>
  </si>
  <si>
    <t>Montáž FV panelů</t>
  </si>
  <si>
    <t xml:space="preserve">D - FV panel 550 Wp monokrystalický, rozměry 2279 x 1134 x 30 mm, hmotnost 27,6 kg, </t>
  </si>
  <si>
    <t>D+M atypické řešení základů při kolizi s odvodněním kanalizačního potrubí včetně všech úkonů, materiálu, poplatků a projednání</t>
  </si>
  <si>
    <t>Podklad ze štěrkodrtě ŠD plochy do 100 m2 tl 300 mm, se zhutněním</t>
  </si>
  <si>
    <t>Brněnské vodárny a kanalizace, a.s. 
IČO: 463 47 275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</si>
</sst>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70" formatCode="_-* #,##0.00\ _K_č_-;\-* #,##0.00\ _K_č_-;_-* &quot;-&quot;??\ _K_č_-;_-@_-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6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</cellStyleXfs>
  <cellXfs count="2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6" borderId="23" xfId="21" applyFont="1" applyFill="1" applyBorder="1" applyAlignment="1">
      <alignment horizontal="left" vertical="center"/>
      <protection/>
    </xf>
    <xf numFmtId="0" fontId="42" fillId="6" borderId="24" xfId="21" applyFont="1" applyFill="1" applyBorder="1" applyAlignment="1" applyProtection="1">
      <alignment horizontal="left" vertical="center"/>
      <protection locked="0"/>
    </xf>
    <xf numFmtId="0" fontId="43" fillId="6" borderId="25" xfId="21" applyFont="1" applyFill="1" applyBorder="1" applyAlignment="1" applyProtection="1">
      <alignment horizontal="left" vertical="center"/>
      <protection locked="0"/>
    </xf>
    <xf numFmtId="0" fontId="43" fillId="6" borderId="26" xfId="21" applyFont="1" applyFill="1" applyBorder="1" applyAlignment="1" applyProtection="1">
      <alignment horizontal="left" vertical="center"/>
      <protection locked="0"/>
    </xf>
    <xf numFmtId="0" fontId="1" fillId="7" borderId="0" xfId="21" applyFont="1" applyFill="1" applyAlignment="1" applyProtection="1">
      <alignment vertical="center"/>
      <protection locked="0"/>
    </xf>
    <xf numFmtId="3" fontId="1" fillId="7" borderId="0" xfId="21" applyNumberFormat="1" applyFont="1" applyFill="1" applyAlignment="1" applyProtection="1">
      <alignment horizontal="center" vertical="center"/>
      <protection locked="0"/>
    </xf>
    <xf numFmtId="0" fontId="1" fillId="7" borderId="0" xfId="21" applyFont="1" applyFill="1" applyAlignment="1" applyProtection="1">
      <alignment horizontal="center" vertical="center"/>
      <protection locked="0"/>
    </xf>
    <xf numFmtId="170" fontId="1" fillId="7" borderId="0" xfId="21" applyNumberFormat="1" applyFont="1" applyFill="1" applyAlignment="1" applyProtection="1">
      <alignment vertical="center"/>
      <protection locked="0"/>
    </xf>
    <xf numFmtId="3" fontId="1" fillId="7" borderId="0" xfId="21" applyNumberFormat="1" applyFont="1" applyFill="1" applyAlignment="1" applyProtection="1">
      <alignment vertical="center"/>
      <protection locked="0"/>
    </xf>
    <xf numFmtId="0" fontId="41" fillId="0" borderId="27" xfId="21" applyFont="1" applyFill="1" applyBorder="1" applyAlignment="1">
      <alignment horizontal="left" vertical="center" wrapText="1"/>
      <protection/>
    </xf>
    <xf numFmtId="0" fontId="41" fillId="0" borderId="28" xfId="21" applyFont="1" applyFill="1" applyBorder="1" applyAlignment="1">
      <alignment horizontal="left" vertical="center" wrapText="1"/>
      <protection/>
    </xf>
    <xf numFmtId="0" fontId="41" fillId="0" borderId="29" xfId="21" applyFont="1" applyFill="1" applyBorder="1" applyAlignment="1">
      <alignment horizontal="left" vertical="center" wrapText="1"/>
      <protection/>
    </xf>
    <xf numFmtId="0" fontId="44" fillId="0" borderId="27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xcel Built-in Normal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C565-E302-4588-B16D-D188DE717A5D}">
  <dimension ref="B2:F8"/>
  <sheetViews>
    <sheetView showGridLines="0" tabSelected="1" workbookViewId="0" topLeftCell="A1">
      <selection activeCell="G7" sqref="G7"/>
    </sheetView>
  </sheetViews>
  <sheetFormatPr defaultColWidth="13.00390625" defaultRowHeight="12"/>
  <cols>
    <col min="1" max="1" width="1.7109375" style="237" customWidth="1"/>
    <col min="2" max="2" width="73.8515625" style="237" customWidth="1"/>
    <col min="3" max="3" width="8.57421875" style="237" customWidth="1"/>
    <col min="4" max="4" width="13.28125" style="238" customWidth="1"/>
    <col min="5" max="5" width="23.57421875" style="239" customWidth="1"/>
    <col min="6" max="6" width="50.8515625" style="237" customWidth="1"/>
    <col min="7" max="7" width="19.8515625" style="237" bestFit="1" customWidth="1"/>
    <col min="8" max="8" width="21.7109375" style="237" bestFit="1" customWidth="1"/>
    <col min="9" max="16384" width="13.00390625" style="237" customWidth="1"/>
  </cols>
  <sheetData>
    <row r="1" ht="13.8" thickBot="1"/>
    <row r="2" spans="2:6" ht="30.6" thickBot="1">
      <c r="B2" s="234" t="s">
        <v>526</v>
      </c>
      <c r="C2" s="235"/>
      <c r="D2" s="235"/>
      <c r="E2" s="235"/>
      <c r="F2" s="236"/>
    </row>
    <row r="3" ht="13.8" thickBot="1"/>
    <row r="4" spans="2:6" ht="49.2" customHeight="1" thickBot="1">
      <c r="B4" s="233" t="s">
        <v>527</v>
      </c>
      <c r="C4" s="242" t="s">
        <v>528</v>
      </c>
      <c r="D4" s="243"/>
      <c r="E4" s="243"/>
      <c r="F4" s="244"/>
    </row>
    <row r="5" spans="2:6" ht="49.2" customHeight="1" thickBot="1">
      <c r="B5" s="233" t="s">
        <v>23</v>
      </c>
      <c r="C5" s="245" t="s">
        <v>533</v>
      </c>
      <c r="D5" s="243"/>
      <c r="E5" s="243"/>
      <c r="F5" s="244"/>
    </row>
    <row r="7" ht="12">
      <c r="F7" s="240"/>
    </row>
    <row r="8" ht="12">
      <c r="F8" s="241"/>
    </row>
  </sheetData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1">
      <selection activeCell="D4" sqref="D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" customHeight="1">
      <c r="AR2" s="190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02" t="s">
        <v>14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R5" s="20"/>
      <c r="BE5" s="199" t="s">
        <v>15</v>
      </c>
      <c r="BS5" s="17" t="s">
        <v>6</v>
      </c>
    </row>
    <row r="6" spans="2:71" ht="36.9" customHeight="1">
      <c r="B6" s="20"/>
      <c r="D6" s="26" t="s">
        <v>16</v>
      </c>
      <c r="K6" s="203" t="s">
        <v>17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R6" s="20"/>
      <c r="BE6" s="200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00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/>
      <c r="AR8" s="20"/>
      <c r="BE8" s="200"/>
      <c r="BS8" s="17" t="s">
        <v>6</v>
      </c>
    </row>
    <row r="9" spans="2:71" ht="14.4" customHeight="1">
      <c r="B9" s="20"/>
      <c r="AR9" s="20"/>
      <c r="BE9" s="200"/>
      <c r="BS9" s="17" t="s">
        <v>6</v>
      </c>
    </row>
    <row r="10" spans="2:7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00"/>
      <c r="BS10" s="17" t="s">
        <v>6</v>
      </c>
    </row>
    <row r="11" spans="2:71" ht="18.45" customHeight="1">
      <c r="B11" s="20"/>
      <c r="E11" s="25" t="s">
        <v>21</v>
      </c>
      <c r="AK11" s="27" t="s">
        <v>25</v>
      </c>
      <c r="AN11" s="25" t="s">
        <v>1</v>
      </c>
      <c r="AR11" s="20"/>
      <c r="BE11" s="200"/>
      <c r="BS11" s="17" t="s">
        <v>6</v>
      </c>
    </row>
    <row r="12" spans="2:71" ht="6.9" customHeight="1">
      <c r="B12" s="20"/>
      <c r="AR12" s="20"/>
      <c r="BE12" s="200"/>
      <c r="BS12" s="17" t="s">
        <v>6</v>
      </c>
    </row>
    <row r="13" spans="2:7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00"/>
      <c r="BS13" s="17" t="s">
        <v>6</v>
      </c>
    </row>
    <row r="14" spans="2:71" ht="13.2">
      <c r="B14" s="20"/>
      <c r="E14" s="204" t="s">
        <v>27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7" t="s">
        <v>25</v>
      </c>
      <c r="AN14" s="29" t="s">
        <v>27</v>
      </c>
      <c r="AR14" s="20"/>
      <c r="BE14" s="200"/>
      <c r="BS14" s="17" t="s">
        <v>6</v>
      </c>
    </row>
    <row r="15" spans="2:71" ht="6.9" customHeight="1">
      <c r="B15" s="20"/>
      <c r="AR15" s="20"/>
      <c r="BE15" s="200"/>
      <c r="BS15" s="17" t="s">
        <v>3</v>
      </c>
    </row>
    <row r="16" spans="2:7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00"/>
      <c r="BS16" s="17" t="s">
        <v>3</v>
      </c>
    </row>
    <row r="17" spans="2:71" ht="18.45" customHeight="1">
      <c r="B17" s="20"/>
      <c r="E17" s="25" t="s">
        <v>21</v>
      </c>
      <c r="AK17" s="27" t="s">
        <v>25</v>
      </c>
      <c r="AN17" s="25" t="s">
        <v>1</v>
      </c>
      <c r="AR17" s="20"/>
      <c r="BE17" s="200"/>
      <c r="BS17" s="17" t="s">
        <v>29</v>
      </c>
    </row>
    <row r="18" spans="2:71" ht="6.9" customHeight="1">
      <c r="B18" s="20"/>
      <c r="AR18" s="20"/>
      <c r="BE18" s="200"/>
      <c r="BS18" s="17" t="s">
        <v>30</v>
      </c>
    </row>
    <row r="19" spans="2:71" ht="12" customHeight="1">
      <c r="B19" s="20"/>
      <c r="D19" s="27" t="s">
        <v>31</v>
      </c>
      <c r="AK19" s="27" t="s">
        <v>24</v>
      </c>
      <c r="AN19" s="25" t="s">
        <v>1</v>
      </c>
      <c r="AR19" s="20"/>
      <c r="BE19" s="200"/>
      <c r="BS19" s="17" t="s">
        <v>30</v>
      </c>
    </row>
    <row r="20" spans="2:71" ht="18.45" customHeight="1">
      <c r="B20" s="20"/>
      <c r="E20" s="25" t="s">
        <v>21</v>
      </c>
      <c r="AK20" s="27" t="s">
        <v>25</v>
      </c>
      <c r="AN20" s="25" t="s">
        <v>1</v>
      </c>
      <c r="AR20" s="20"/>
      <c r="BE20" s="200"/>
      <c r="BS20" s="17" t="s">
        <v>29</v>
      </c>
    </row>
    <row r="21" spans="2:57" ht="6.9" customHeight="1">
      <c r="B21" s="20"/>
      <c r="AR21" s="20"/>
      <c r="BE21" s="200"/>
    </row>
    <row r="22" spans="2:57" ht="12" customHeight="1">
      <c r="B22" s="20"/>
      <c r="D22" s="27" t="s">
        <v>32</v>
      </c>
      <c r="AR22" s="20"/>
      <c r="BE22" s="200"/>
    </row>
    <row r="23" spans="2:57" ht="16.5" customHeight="1">
      <c r="B23" s="20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20"/>
      <c r="BE23" s="200"/>
    </row>
    <row r="24" spans="2:57" ht="6.9" customHeight="1">
      <c r="B24" s="20"/>
      <c r="AR24" s="20"/>
      <c r="BE24" s="200"/>
    </row>
    <row r="25" spans="2:57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0"/>
    </row>
    <row r="26" spans="2:57" s="1" customFormat="1" ht="25.95" customHeight="1">
      <c r="B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7">
        <f>ROUND(AG94,0)</f>
        <v>0</v>
      </c>
      <c r="AL26" s="208"/>
      <c r="AM26" s="208"/>
      <c r="AN26" s="208"/>
      <c r="AO26" s="208"/>
      <c r="AR26" s="32"/>
      <c r="BE26" s="200"/>
    </row>
    <row r="27" spans="2:57" s="1" customFormat="1" ht="6.9" customHeight="1">
      <c r="B27" s="32"/>
      <c r="AR27" s="32"/>
      <c r="BE27" s="200"/>
    </row>
    <row r="28" spans="2:57" s="1" customFormat="1" ht="13.2">
      <c r="B28" s="32"/>
      <c r="L28" s="209" t="s">
        <v>34</v>
      </c>
      <c r="M28" s="209"/>
      <c r="N28" s="209"/>
      <c r="O28" s="209"/>
      <c r="P28" s="209"/>
      <c r="W28" s="209" t="s">
        <v>35</v>
      </c>
      <c r="X28" s="209"/>
      <c r="Y28" s="209"/>
      <c r="Z28" s="209"/>
      <c r="AA28" s="209"/>
      <c r="AB28" s="209"/>
      <c r="AC28" s="209"/>
      <c r="AD28" s="209"/>
      <c r="AE28" s="209"/>
      <c r="AK28" s="209" t="s">
        <v>36</v>
      </c>
      <c r="AL28" s="209"/>
      <c r="AM28" s="209"/>
      <c r="AN28" s="209"/>
      <c r="AO28" s="209"/>
      <c r="AR28" s="32"/>
      <c r="BE28" s="200"/>
    </row>
    <row r="29" spans="2:57" s="2" customFormat="1" ht="14.4" customHeight="1">
      <c r="B29" s="36"/>
      <c r="D29" s="27" t="s">
        <v>37</v>
      </c>
      <c r="F29" s="27" t="s">
        <v>38</v>
      </c>
      <c r="L29" s="194">
        <v>0.21</v>
      </c>
      <c r="M29" s="193"/>
      <c r="N29" s="193"/>
      <c r="O29" s="193"/>
      <c r="P29" s="193"/>
      <c r="W29" s="192">
        <f>ROUND(AZ94,0)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ROUND(AV94,0)</f>
        <v>0</v>
      </c>
      <c r="AL29" s="193"/>
      <c r="AM29" s="193"/>
      <c r="AN29" s="193"/>
      <c r="AO29" s="193"/>
      <c r="AR29" s="36"/>
      <c r="BE29" s="201"/>
    </row>
    <row r="30" spans="2:57" s="2" customFormat="1" ht="14.4" customHeight="1">
      <c r="B30" s="36"/>
      <c r="F30" s="27" t="s">
        <v>39</v>
      </c>
      <c r="L30" s="194">
        <v>0.15</v>
      </c>
      <c r="M30" s="193"/>
      <c r="N30" s="193"/>
      <c r="O30" s="193"/>
      <c r="P30" s="193"/>
      <c r="W30" s="192">
        <f>ROUND(BA94,0)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ROUND(AW94,0)</f>
        <v>0</v>
      </c>
      <c r="AL30" s="193"/>
      <c r="AM30" s="193"/>
      <c r="AN30" s="193"/>
      <c r="AO30" s="193"/>
      <c r="AR30" s="36"/>
      <c r="BE30" s="201"/>
    </row>
    <row r="31" spans="2:57" s="2" customFormat="1" ht="14.4" customHeight="1" hidden="1">
      <c r="B31" s="36"/>
      <c r="F31" s="27" t="s">
        <v>40</v>
      </c>
      <c r="L31" s="194">
        <v>0.21</v>
      </c>
      <c r="M31" s="193"/>
      <c r="N31" s="193"/>
      <c r="O31" s="193"/>
      <c r="P31" s="193"/>
      <c r="W31" s="192">
        <f>ROUND(BB94,0)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6"/>
      <c r="BE31" s="201"/>
    </row>
    <row r="32" spans="2:57" s="2" customFormat="1" ht="14.4" customHeight="1" hidden="1">
      <c r="B32" s="36"/>
      <c r="F32" s="27" t="s">
        <v>41</v>
      </c>
      <c r="L32" s="194">
        <v>0.15</v>
      </c>
      <c r="M32" s="193"/>
      <c r="N32" s="193"/>
      <c r="O32" s="193"/>
      <c r="P32" s="193"/>
      <c r="W32" s="192">
        <f>ROUND(BC94,0)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6"/>
      <c r="BE32" s="201"/>
    </row>
    <row r="33" spans="2:57" s="2" customFormat="1" ht="14.4" customHeight="1" hidden="1">
      <c r="B33" s="36"/>
      <c r="F33" s="27" t="s">
        <v>42</v>
      </c>
      <c r="L33" s="194">
        <v>0</v>
      </c>
      <c r="M33" s="193"/>
      <c r="N33" s="193"/>
      <c r="O33" s="193"/>
      <c r="P33" s="193"/>
      <c r="W33" s="192">
        <f>ROUND(BD94,0)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6"/>
      <c r="BE33" s="201"/>
    </row>
    <row r="34" spans="2:57" s="1" customFormat="1" ht="6.9" customHeight="1">
      <c r="B34" s="32"/>
      <c r="AR34" s="32"/>
      <c r="BE34" s="200"/>
    </row>
    <row r="35" spans="2:44" s="1" customFormat="1" ht="25.95" customHeight="1">
      <c r="B35" s="32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198" t="s">
        <v>45</v>
      </c>
      <c r="Y35" s="196"/>
      <c r="Z35" s="196"/>
      <c r="AA35" s="196"/>
      <c r="AB35" s="196"/>
      <c r="AC35" s="39"/>
      <c r="AD35" s="39"/>
      <c r="AE35" s="39"/>
      <c r="AF35" s="39"/>
      <c r="AG35" s="39"/>
      <c r="AH35" s="39"/>
      <c r="AI35" s="39"/>
      <c r="AJ35" s="39"/>
      <c r="AK35" s="195">
        <f>SUM(AK26:AK33)</f>
        <v>0</v>
      </c>
      <c r="AL35" s="196"/>
      <c r="AM35" s="196"/>
      <c r="AN35" s="196"/>
      <c r="AO35" s="197"/>
      <c r="AP35" s="37"/>
      <c r="AQ35" s="37"/>
      <c r="AR35" s="32"/>
    </row>
    <row r="36" spans="2:44" s="1" customFormat="1" ht="6.9" customHeight="1">
      <c r="B36" s="32"/>
      <c r="AR36" s="32"/>
    </row>
    <row r="37" spans="2:44" s="1" customFormat="1" ht="14.4" customHeight="1">
      <c r="B37" s="32"/>
      <c r="AR37" s="32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32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3.2">
      <c r="B60" s="32"/>
      <c r="D60" s="43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48</v>
      </c>
      <c r="AI60" s="34"/>
      <c r="AJ60" s="34"/>
      <c r="AK60" s="34"/>
      <c r="AL60" s="34"/>
      <c r="AM60" s="43" t="s">
        <v>49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3.2">
      <c r="B64" s="32"/>
      <c r="D64" s="41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51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3.2">
      <c r="B75" s="32"/>
      <c r="D75" s="43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48</v>
      </c>
      <c r="AI75" s="34"/>
      <c r="AJ75" s="34"/>
      <c r="AK75" s="34"/>
      <c r="AL75" s="34"/>
      <c r="AM75" s="43" t="s">
        <v>49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" customHeight="1">
      <c r="B82" s="32"/>
      <c r="C82" s="21" t="s">
        <v>52</v>
      </c>
      <c r="AR82" s="32"/>
    </row>
    <row r="83" spans="2:44" s="1" customFormat="1" ht="6.9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230048</v>
      </c>
      <c r="AR84" s="48"/>
    </row>
    <row r="85" spans="2:44" s="4" customFormat="1" ht="36.9" customHeight="1">
      <c r="B85" s="49"/>
      <c r="C85" s="50" t="s">
        <v>16</v>
      </c>
      <c r="L85" s="212" t="str">
        <f>K6</f>
        <v>FVE ČOV Brno - Modřice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R85" s="49"/>
    </row>
    <row r="86" spans="2:44" s="1" customFormat="1" ht="6.9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 xml:space="preserve"> </v>
      </c>
      <c r="AI87" s="27" t="s">
        <v>22</v>
      </c>
      <c r="AM87" s="214" t="str">
        <f>IF(AN8="","",AN8)</f>
        <v/>
      </c>
      <c r="AN87" s="214"/>
      <c r="AR87" s="32"/>
    </row>
    <row r="88" spans="2:44" s="1" customFormat="1" ht="6.9" customHeight="1">
      <c r="B88" s="32"/>
      <c r="AR88" s="32"/>
    </row>
    <row r="89" spans="2:56" s="1" customFormat="1" ht="15.15" customHeight="1">
      <c r="B89" s="32"/>
      <c r="C89" s="27" t="s">
        <v>23</v>
      </c>
      <c r="L89" s="3" t="str">
        <f>IF(E11="","",E11)</f>
        <v xml:space="preserve"> </v>
      </c>
      <c r="AI89" s="27" t="s">
        <v>28</v>
      </c>
      <c r="AM89" s="215" t="str">
        <f>IF(E17="","",E17)</f>
        <v xml:space="preserve"> </v>
      </c>
      <c r="AN89" s="216"/>
      <c r="AO89" s="216"/>
      <c r="AP89" s="216"/>
      <c r="AR89" s="32"/>
      <c r="AS89" s="220" t="s">
        <v>53</v>
      </c>
      <c r="AT89" s="221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15" customHeight="1">
      <c r="B90" s="32"/>
      <c r="C90" s="27" t="s">
        <v>26</v>
      </c>
      <c r="L90" s="3" t="str">
        <f>IF(E14="Vyplň údaj","",E14)</f>
        <v/>
      </c>
      <c r="AI90" s="27" t="s">
        <v>31</v>
      </c>
      <c r="AM90" s="215" t="str">
        <f>IF(E20="","",E20)</f>
        <v xml:space="preserve"> </v>
      </c>
      <c r="AN90" s="216"/>
      <c r="AO90" s="216"/>
      <c r="AP90" s="216"/>
      <c r="AR90" s="32"/>
      <c r="AS90" s="222"/>
      <c r="AT90" s="223"/>
      <c r="BD90" s="55"/>
    </row>
    <row r="91" spans="2:56" s="1" customFormat="1" ht="10.95" customHeight="1">
      <c r="B91" s="32"/>
      <c r="AR91" s="32"/>
      <c r="AS91" s="222"/>
      <c r="AT91" s="223"/>
      <c r="BD91" s="55"/>
    </row>
    <row r="92" spans="2:56" s="1" customFormat="1" ht="29.25" customHeight="1">
      <c r="B92" s="32"/>
      <c r="C92" s="224" t="s">
        <v>54</v>
      </c>
      <c r="D92" s="225"/>
      <c r="E92" s="225"/>
      <c r="F92" s="225"/>
      <c r="G92" s="225"/>
      <c r="H92" s="56"/>
      <c r="I92" s="227" t="s">
        <v>55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6" t="s">
        <v>56</v>
      </c>
      <c r="AH92" s="225"/>
      <c r="AI92" s="225"/>
      <c r="AJ92" s="225"/>
      <c r="AK92" s="225"/>
      <c r="AL92" s="225"/>
      <c r="AM92" s="225"/>
      <c r="AN92" s="227" t="s">
        <v>57</v>
      </c>
      <c r="AO92" s="225"/>
      <c r="AP92" s="228"/>
      <c r="AQ92" s="57" t="s">
        <v>58</v>
      </c>
      <c r="AR92" s="32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2:56" s="1" customFormat="1" ht="10.95" customHeight="1">
      <c r="B93" s="32"/>
      <c r="AR93" s="32"/>
      <c r="AS93" s="61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7">
        <f>ROUND(SUM(AG95:AG98),0)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66" t="s">
        <v>1</v>
      </c>
      <c r="AR94" s="62"/>
      <c r="AS94" s="67">
        <f>ROUND(SUM(AS95:AS98),0)</f>
        <v>0</v>
      </c>
      <c r="AT94" s="68">
        <f>ROUND(SUM(AV94:AW94),0)</f>
        <v>0</v>
      </c>
      <c r="AU94" s="69">
        <f>ROUND(SUM(AU95:AU98),5)</f>
        <v>0</v>
      </c>
      <c r="AV94" s="68">
        <f>ROUND(AZ94*L29,0)</f>
        <v>0</v>
      </c>
      <c r="AW94" s="68">
        <f>ROUND(BA94*L30,0)</f>
        <v>0</v>
      </c>
      <c r="AX94" s="68">
        <f>ROUND(BB94*L29,0)</f>
        <v>0</v>
      </c>
      <c r="AY94" s="68">
        <f>ROUND(BC94*L30,0)</f>
        <v>0</v>
      </c>
      <c r="AZ94" s="68">
        <f>ROUND(SUM(AZ95:AZ98),0)</f>
        <v>0</v>
      </c>
      <c r="BA94" s="68">
        <f>ROUND(SUM(BA95:BA98),0)</f>
        <v>0</v>
      </c>
      <c r="BB94" s="68">
        <f>ROUND(SUM(BB95:BB98),0)</f>
        <v>0</v>
      </c>
      <c r="BC94" s="68">
        <f>ROUND(SUM(BC95:BC98),0)</f>
        <v>0</v>
      </c>
      <c r="BD94" s="70">
        <f>ROUND(SUM(BD95:BD98),0)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6" customFormat="1" ht="16.5" customHeight="1">
      <c r="A95" s="73" t="s">
        <v>77</v>
      </c>
      <c r="B95" s="74"/>
      <c r="C95" s="75"/>
      <c r="D95" s="219" t="s">
        <v>78</v>
      </c>
      <c r="E95" s="219"/>
      <c r="F95" s="219"/>
      <c r="G95" s="219"/>
      <c r="H95" s="219"/>
      <c r="I95" s="76"/>
      <c r="J95" s="219" t="s">
        <v>79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0">
        <f>'SO01 - FVE'!J30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77" t="s">
        <v>80</v>
      </c>
      <c r="AR95" s="74"/>
      <c r="AS95" s="78">
        <v>0</v>
      </c>
      <c r="AT95" s="79">
        <f>ROUND(SUM(AV95:AW95),0)</f>
        <v>0</v>
      </c>
      <c r="AU95" s="80">
        <f>'SO01 - FVE'!P118</f>
        <v>0</v>
      </c>
      <c r="AV95" s="79">
        <f>'SO01 - FVE'!J33</f>
        <v>0</v>
      </c>
      <c r="AW95" s="79">
        <f>'SO01 - FVE'!J34</f>
        <v>0</v>
      </c>
      <c r="AX95" s="79">
        <f>'SO01 - FVE'!J35</f>
        <v>0</v>
      </c>
      <c r="AY95" s="79">
        <f>'SO01 - FVE'!J36</f>
        <v>0</v>
      </c>
      <c r="AZ95" s="79">
        <f>'SO01 - FVE'!F33</f>
        <v>0</v>
      </c>
      <c r="BA95" s="79">
        <f>'SO01 - FVE'!F34</f>
        <v>0</v>
      </c>
      <c r="BB95" s="79">
        <f>'SO01 - FVE'!F35</f>
        <v>0</v>
      </c>
      <c r="BC95" s="79">
        <f>'SO01 - FVE'!F36</f>
        <v>0</v>
      </c>
      <c r="BD95" s="81">
        <f>'SO01 - FVE'!F37</f>
        <v>0</v>
      </c>
      <c r="BT95" s="82" t="s">
        <v>30</v>
      </c>
      <c r="BV95" s="82" t="s">
        <v>75</v>
      </c>
      <c r="BW95" s="82" t="s">
        <v>81</v>
      </c>
      <c r="BX95" s="82" t="s">
        <v>4</v>
      </c>
      <c r="CL95" s="82" t="s">
        <v>1</v>
      </c>
      <c r="CM95" s="82" t="s">
        <v>82</v>
      </c>
    </row>
    <row r="96" spans="1:91" s="6" customFormat="1" ht="16.5" customHeight="1">
      <c r="A96" s="73" t="s">
        <v>77</v>
      </c>
      <c r="B96" s="74"/>
      <c r="C96" s="75"/>
      <c r="D96" s="219" t="s">
        <v>83</v>
      </c>
      <c r="E96" s="219"/>
      <c r="F96" s="219"/>
      <c r="G96" s="219"/>
      <c r="H96" s="219"/>
      <c r="I96" s="76"/>
      <c r="J96" s="219" t="s">
        <v>84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0">
        <f>'SO02 - Trafostanice'!J30</f>
        <v>0</v>
      </c>
      <c r="AH96" s="211"/>
      <c r="AI96" s="211"/>
      <c r="AJ96" s="211"/>
      <c r="AK96" s="211"/>
      <c r="AL96" s="211"/>
      <c r="AM96" s="211"/>
      <c r="AN96" s="210">
        <f>SUM(AG96,AT96)</f>
        <v>0</v>
      </c>
      <c r="AO96" s="211"/>
      <c r="AP96" s="211"/>
      <c r="AQ96" s="77" t="s">
        <v>80</v>
      </c>
      <c r="AR96" s="74"/>
      <c r="AS96" s="78">
        <v>0</v>
      </c>
      <c r="AT96" s="79">
        <f>ROUND(SUM(AV96:AW96),0)</f>
        <v>0</v>
      </c>
      <c r="AU96" s="80">
        <f>'SO02 - Trafostanice'!P118</f>
        <v>0</v>
      </c>
      <c r="AV96" s="79">
        <f>'SO02 - Trafostanice'!J33</f>
        <v>0</v>
      </c>
      <c r="AW96" s="79">
        <f>'SO02 - Trafostanice'!J34</f>
        <v>0</v>
      </c>
      <c r="AX96" s="79">
        <f>'SO02 - Trafostanice'!J35</f>
        <v>0</v>
      </c>
      <c r="AY96" s="79">
        <f>'SO02 - Trafostanice'!J36</f>
        <v>0</v>
      </c>
      <c r="AZ96" s="79">
        <f>'SO02 - Trafostanice'!F33</f>
        <v>0</v>
      </c>
      <c r="BA96" s="79">
        <f>'SO02 - Trafostanice'!F34</f>
        <v>0</v>
      </c>
      <c r="BB96" s="79">
        <f>'SO02 - Trafostanice'!F35</f>
        <v>0</v>
      </c>
      <c r="BC96" s="79">
        <f>'SO02 - Trafostanice'!F36</f>
        <v>0</v>
      </c>
      <c r="BD96" s="81">
        <f>'SO02 - Trafostanice'!F37</f>
        <v>0</v>
      </c>
      <c r="BT96" s="82" t="s">
        <v>30</v>
      </c>
      <c r="BV96" s="82" t="s">
        <v>75</v>
      </c>
      <c r="BW96" s="82" t="s">
        <v>85</v>
      </c>
      <c r="BX96" s="82" t="s">
        <v>4</v>
      </c>
      <c r="CL96" s="82" t="s">
        <v>1</v>
      </c>
      <c r="CM96" s="82" t="s">
        <v>82</v>
      </c>
    </row>
    <row r="97" spans="1:91" s="6" customFormat="1" ht="16.5" customHeight="1">
      <c r="A97" s="73" t="s">
        <v>77</v>
      </c>
      <c r="B97" s="74"/>
      <c r="C97" s="75"/>
      <c r="D97" s="219" t="s">
        <v>86</v>
      </c>
      <c r="E97" s="219"/>
      <c r="F97" s="219"/>
      <c r="G97" s="219"/>
      <c r="H97" s="219"/>
      <c r="I97" s="76"/>
      <c r="J97" s="219" t="s">
        <v>87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0">
        <f>'SO03 - Zemní práce včetně...'!J30</f>
        <v>0</v>
      </c>
      <c r="AH97" s="211"/>
      <c r="AI97" s="211"/>
      <c r="AJ97" s="211"/>
      <c r="AK97" s="211"/>
      <c r="AL97" s="211"/>
      <c r="AM97" s="211"/>
      <c r="AN97" s="210">
        <f>SUM(AG97,AT97)</f>
        <v>0</v>
      </c>
      <c r="AO97" s="211"/>
      <c r="AP97" s="211"/>
      <c r="AQ97" s="77" t="s">
        <v>80</v>
      </c>
      <c r="AR97" s="74"/>
      <c r="AS97" s="78">
        <v>0</v>
      </c>
      <c r="AT97" s="79">
        <f>ROUND(SUM(AV97:AW97),0)</f>
        <v>0</v>
      </c>
      <c r="AU97" s="80">
        <f>'SO03 - Zemní práce včetně...'!P124</f>
        <v>0</v>
      </c>
      <c r="AV97" s="79">
        <f>'SO03 - Zemní práce včetně...'!J33</f>
        <v>0</v>
      </c>
      <c r="AW97" s="79">
        <f>'SO03 - Zemní práce včetně...'!J34</f>
        <v>0</v>
      </c>
      <c r="AX97" s="79">
        <f>'SO03 - Zemní práce včetně...'!J35</f>
        <v>0</v>
      </c>
      <c r="AY97" s="79">
        <f>'SO03 - Zemní práce včetně...'!J36</f>
        <v>0</v>
      </c>
      <c r="AZ97" s="79">
        <f>'SO03 - Zemní práce včetně...'!F33</f>
        <v>0</v>
      </c>
      <c r="BA97" s="79">
        <f>'SO03 - Zemní práce včetně...'!F34</f>
        <v>0</v>
      </c>
      <c r="BB97" s="79">
        <f>'SO03 - Zemní práce včetně...'!F35</f>
        <v>0</v>
      </c>
      <c r="BC97" s="79">
        <f>'SO03 - Zemní práce včetně...'!F36</f>
        <v>0</v>
      </c>
      <c r="BD97" s="81">
        <f>'SO03 - Zemní práce včetně...'!F37</f>
        <v>0</v>
      </c>
      <c r="BT97" s="82" t="s">
        <v>30</v>
      </c>
      <c r="BV97" s="82" t="s">
        <v>75</v>
      </c>
      <c r="BW97" s="82" t="s">
        <v>88</v>
      </c>
      <c r="BX97" s="82" t="s">
        <v>4</v>
      </c>
      <c r="CL97" s="82" t="s">
        <v>1</v>
      </c>
      <c r="CM97" s="82" t="s">
        <v>82</v>
      </c>
    </row>
    <row r="98" spans="1:91" s="6" customFormat="1" ht="16.5" customHeight="1">
      <c r="A98" s="73" t="s">
        <v>77</v>
      </c>
      <c r="B98" s="74"/>
      <c r="C98" s="75"/>
      <c r="D98" s="219" t="s">
        <v>89</v>
      </c>
      <c r="E98" s="219"/>
      <c r="F98" s="219"/>
      <c r="G98" s="219"/>
      <c r="H98" s="219"/>
      <c r="I98" s="76"/>
      <c r="J98" s="219" t="s">
        <v>90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0">
        <f>'SO90 - Ostatní rozpočtové...'!J30</f>
        <v>0</v>
      </c>
      <c r="AH98" s="211"/>
      <c r="AI98" s="211"/>
      <c r="AJ98" s="211"/>
      <c r="AK98" s="211"/>
      <c r="AL98" s="211"/>
      <c r="AM98" s="211"/>
      <c r="AN98" s="210">
        <f>SUM(AG98,AT98)</f>
        <v>0</v>
      </c>
      <c r="AO98" s="211"/>
      <c r="AP98" s="211"/>
      <c r="AQ98" s="77" t="s">
        <v>80</v>
      </c>
      <c r="AR98" s="74"/>
      <c r="AS98" s="83">
        <v>0</v>
      </c>
      <c r="AT98" s="84">
        <f>ROUND(SUM(AV98:AW98),0)</f>
        <v>0</v>
      </c>
      <c r="AU98" s="85">
        <f>'SO90 - Ostatní rozpočtové...'!P118</f>
        <v>0</v>
      </c>
      <c r="AV98" s="84">
        <f>'SO90 - Ostatní rozpočtové...'!J33</f>
        <v>0</v>
      </c>
      <c r="AW98" s="84">
        <f>'SO90 - Ostatní rozpočtové...'!J34</f>
        <v>0</v>
      </c>
      <c r="AX98" s="84">
        <f>'SO90 - Ostatní rozpočtové...'!J35</f>
        <v>0</v>
      </c>
      <c r="AY98" s="84">
        <f>'SO90 - Ostatní rozpočtové...'!J36</f>
        <v>0</v>
      </c>
      <c r="AZ98" s="84">
        <f>'SO90 - Ostatní rozpočtové...'!F33</f>
        <v>0</v>
      </c>
      <c r="BA98" s="84">
        <f>'SO90 - Ostatní rozpočtové...'!F34</f>
        <v>0</v>
      </c>
      <c r="BB98" s="84">
        <f>'SO90 - Ostatní rozpočtové...'!F35</f>
        <v>0</v>
      </c>
      <c r="BC98" s="84">
        <f>'SO90 - Ostatní rozpočtové...'!F36</f>
        <v>0</v>
      </c>
      <c r="BD98" s="86">
        <f>'SO90 - Ostatní rozpočtové...'!F37</f>
        <v>0</v>
      </c>
      <c r="BT98" s="82" t="s">
        <v>30</v>
      </c>
      <c r="BV98" s="82" t="s">
        <v>75</v>
      </c>
      <c r="BW98" s="82" t="s">
        <v>91</v>
      </c>
      <c r="BX98" s="82" t="s">
        <v>4</v>
      </c>
      <c r="CL98" s="82" t="s">
        <v>1</v>
      </c>
      <c r="CM98" s="82" t="s">
        <v>82</v>
      </c>
    </row>
    <row r="99" spans="2:44" s="1" customFormat="1" ht="30" customHeight="1">
      <c r="B99" s="32"/>
      <c r="AR99" s="32"/>
    </row>
    <row r="100" spans="2:44" s="1" customFormat="1" ht="6.9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2"/>
    </row>
  </sheetData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J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</mergeCells>
  <hyperlinks>
    <hyperlink ref="A95" location="'SO01 - FVE'!C2" display="/"/>
    <hyperlink ref="A96" location="'SO02 - Trafostanice'!C2" display="/"/>
    <hyperlink ref="A97" location="'SO03 - Zemní práce včetně...'!C2" display="/"/>
    <hyperlink ref="A98" location="'SO90 - Ostatn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2"/>
  <sheetViews>
    <sheetView showGridLines="0" workbookViewId="0" topLeftCell="A140">
      <selection activeCell="H146" sqref="H14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7" t="s">
        <v>81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" customHeight="1">
      <c r="B4" s="20"/>
      <c r="D4" s="21" t="s">
        <v>92</v>
      </c>
      <c r="L4" s="20"/>
      <c r="M4" s="87" t="s">
        <v>10</v>
      </c>
      <c r="AT4" s="17" t="s">
        <v>3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0" t="str">
        <f>'Rekapitulace stavby'!K6</f>
        <v>FVE ČOV Brno - Modřice</v>
      </c>
      <c r="F7" s="231"/>
      <c r="G7" s="231"/>
      <c r="H7" s="231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12" t="s">
        <v>94</v>
      </c>
      <c r="F9" s="229"/>
      <c r="G9" s="229"/>
      <c r="H9" s="229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/>
      <c r="L12" s="32"/>
    </row>
    <row r="13" spans="2:12" s="1" customFormat="1" ht="10.95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2" t="str">
        <f>'Rekapitulace stavby'!E14</f>
        <v>Vyplň údaj</v>
      </c>
      <c r="F18" s="202"/>
      <c r="G18" s="202"/>
      <c r="H18" s="202"/>
      <c r="I18" s="27" t="s">
        <v>25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32</v>
      </c>
      <c r="L26" s="32"/>
    </row>
    <row r="27" spans="2:12" s="7" customFormat="1" ht="16.5" customHeight="1">
      <c r="B27" s="88"/>
      <c r="E27" s="206" t="s">
        <v>1</v>
      </c>
      <c r="F27" s="206"/>
      <c r="G27" s="206"/>
      <c r="H27" s="206"/>
      <c r="L27" s="88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89" t="s">
        <v>33</v>
      </c>
      <c r="J30" s="65">
        <f>ROUND(J118,0)</f>
        <v>0</v>
      </c>
      <c r="L30" s="32"/>
    </row>
    <row r="31" spans="2:12" s="1" customFormat="1" ht="6.9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35</v>
      </c>
      <c r="I32" s="35" t="s">
        <v>34</v>
      </c>
      <c r="J32" s="35" t="s">
        <v>36</v>
      </c>
      <c r="L32" s="32"/>
    </row>
    <row r="33" spans="2:12" s="1" customFormat="1" ht="14.4" customHeight="1">
      <c r="B33" s="32"/>
      <c r="D33" s="90" t="s">
        <v>37</v>
      </c>
      <c r="E33" s="27" t="s">
        <v>38</v>
      </c>
      <c r="F33" s="91">
        <f>ROUND((SUM(BE118:BE161)),0)</f>
        <v>0</v>
      </c>
      <c r="I33" s="92">
        <v>0.21</v>
      </c>
      <c r="J33" s="91">
        <f>ROUND(((SUM(BE118:BE161))*I33),0)</f>
        <v>0</v>
      </c>
      <c r="L33" s="32"/>
    </row>
    <row r="34" spans="2:12" s="1" customFormat="1" ht="14.4" customHeight="1">
      <c r="B34" s="32"/>
      <c r="E34" s="27" t="s">
        <v>39</v>
      </c>
      <c r="F34" s="91">
        <f>ROUND((SUM(BF118:BF161)),0)</f>
        <v>0</v>
      </c>
      <c r="I34" s="92">
        <v>0.15</v>
      </c>
      <c r="J34" s="91">
        <f>ROUND(((SUM(BF118:BF161))*I34),0)</f>
        <v>0</v>
      </c>
      <c r="L34" s="32"/>
    </row>
    <row r="35" spans="2:12" s="1" customFormat="1" ht="14.4" customHeight="1" hidden="1">
      <c r="B35" s="32"/>
      <c r="E35" s="27" t="s">
        <v>40</v>
      </c>
      <c r="F35" s="91">
        <f>ROUND((SUM(BG118:BG161)),0)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41</v>
      </c>
      <c r="F36" s="91">
        <f>ROUND((SUM(BH118:BH161)),0)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42</v>
      </c>
      <c r="F37" s="91">
        <f>ROUND((SUM(BI118:BI161)),0)</f>
        <v>0</v>
      </c>
      <c r="I37" s="92">
        <v>0</v>
      </c>
      <c r="J37" s="91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3"/>
      <c r="D39" s="94" t="s">
        <v>43</v>
      </c>
      <c r="E39" s="56"/>
      <c r="F39" s="56"/>
      <c r="G39" s="95" t="s">
        <v>44</v>
      </c>
      <c r="H39" s="96" t="s">
        <v>45</v>
      </c>
      <c r="I39" s="56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3.2">
      <c r="B61" s="32"/>
      <c r="D61" s="43" t="s">
        <v>48</v>
      </c>
      <c r="E61" s="34"/>
      <c r="F61" s="99" t="s">
        <v>49</v>
      </c>
      <c r="G61" s="43" t="s">
        <v>48</v>
      </c>
      <c r="H61" s="34"/>
      <c r="I61" s="34"/>
      <c r="J61" s="100" t="s">
        <v>49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.2">
      <c r="B65" s="32"/>
      <c r="D65" s="41" t="s">
        <v>50</v>
      </c>
      <c r="E65" s="42"/>
      <c r="F65" s="42"/>
      <c r="G65" s="41" t="s">
        <v>51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3.2">
      <c r="B76" s="32"/>
      <c r="D76" s="43" t="s">
        <v>48</v>
      </c>
      <c r="E76" s="34"/>
      <c r="F76" s="99" t="s">
        <v>49</v>
      </c>
      <c r="G76" s="43" t="s">
        <v>48</v>
      </c>
      <c r="H76" s="34"/>
      <c r="I76" s="34"/>
      <c r="J76" s="100" t="s">
        <v>49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" customHeight="1">
      <c r="B82" s="32"/>
      <c r="C82" s="21" t="s">
        <v>95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0" t="str">
        <f>E7</f>
        <v>FVE ČOV Brno - Modřice</v>
      </c>
      <c r="F85" s="231"/>
      <c r="G85" s="231"/>
      <c r="H85" s="231"/>
      <c r="L85" s="32"/>
    </row>
    <row r="86" spans="2:12" s="1" customFormat="1" ht="12" customHeight="1">
      <c r="B86" s="32"/>
      <c r="C86" s="27" t="s">
        <v>93</v>
      </c>
      <c r="L86" s="32"/>
    </row>
    <row r="87" spans="2:12" s="1" customFormat="1" ht="16.5" customHeight="1">
      <c r="B87" s="32"/>
      <c r="E87" s="212" t="str">
        <f>E9</f>
        <v>SO01 - FVE</v>
      </c>
      <c r="F87" s="229"/>
      <c r="G87" s="229"/>
      <c r="H87" s="229"/>
      <c r="L87" s="32"/>
    </row>
    <row r="88" spans="2:12" s="1" customFormat="1" ht="6.9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/>
      </c>
      <c r="L89" s="32"/>
    </row>
    <row r="90" spans="2:12" s="1" customFormat="1" ht="6.9" customHeight="1">
      <c r="B90" s="32"/>
      <c r="L90" s="32"/>
    </row>
    <row r="91" spans="2:12" s="1" customFormat="1" ht="15.15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1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96</v>
      </c>
      <c r="D94" s="93"/>
      <c r="E94" s="93"/>
      <c r="F94" s="93"/>
      <c r="G94" s="93"/>
      <c r="H94" s="93"/>
      <c r="I94" s="93"/>
      <c r="J94" s="102" t="s">
        <v>97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5" customHeight="1">
      <c r="B96" s="32"/>
      <c r="C96" s="103" t="s">
        <v>98</v>
      </c>
      <c r="J96" s="65">
        <f>J118</f>
        <v>0</v>
      </c>
      <c r="L96" s="32"/>
      <c r="AU96" s="17" t="s">
        <v>99</v>
      </c>
    </row>
    <row r="97" spans="2:12" s="8" customFormat="1" ht="24.9" customHeight="1">
      <c r="B97" s="104"/>
      <c r="D97" s="105" t="s">
        <v>100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5" customHeight="1">
      <c r="B98" s="108"/>
      <c r="D98" s="109" t="s">
        <v>101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32"/>
      <c r="L99" s="32"/>
    </row>
    <row r="100" spans="2:12" s="1" customFormat="1" ht="6.9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2"/>
    </row>
    <row r="104" spans="2:12" s="1" customFormat="1" ht="6.9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2"/>
    </row>
    <row r="105" spans="2:12" s="1" customFormat="1" ht="24.9" customHeight="1">
      <c r="B105" s="32"/>
      <c r="C105" s="21" t="s">
        <v>102</v>
      </c>
      <c r="L105" s="32"/>
    </row>
    <row r="106" spans="2:12" s="1" customFormat="1" ht="6.9" customHeight="1">
      <c r="B106" s="32"/>
      <c r="L106" s="32"/>
    </row>
    <row r="107" spans="2:12" s="1" customFormat="1" ht="12" customHeight="1">
      <c r="B107" s="32"/>
      <c r="C107" s="27" t="s">
        <v>16</v>
      </c>
      <c r="L107" s="32"/>
    </row>
    <row r="108" spans="2:12" s="1" customFormat="1" ht="16.5" customHeight="1">
      <c r="B108" s="32"/>
      <c r="E108" s="230" t="str">
        <f>E7</f>
        <v>FVE ČOV Brno - Modřice</v>
      </c>
      <c r="F108" s="231"/>
      <c r="G108" s="231"/>
      <c r="H108" s="231"/>
      <c r="L108" s="32"/>
    </row>
    <row r="109" spans="2:12" s="1" customFormat="1" ht="12" customHeight="1">
      <c r="B109" s="32"/>
      <c r="C109" s="27" t="s">
        <v>93</v>
      </c>
      <c r="L109" s="32"/>
    </row>
    <row r="110" spans="2:12" s="1" customFormat="1" ht="16.5" customHeight="1">
      <c r="B110" s="32"/>
      <c r="E110" s="212" t="str">
        <f>E9</f>
        <v>SO01 - FVE</v>
      </c>
      <c r="F110" s="229"/>
      <c r="G110" s="229"/>
      <c r="H110" s="229"/>
      <c r="L110" s="32"/>
    </row>
    <row r="111" spans="2:12" s="1" customFormat="1" ht="6.9" customHeight="1">
      <c r="B111" s="32"/>
      <c r="L111" s="32"/>
    </row>
    <row r="112" spans="2:12" s="1" customFormat="1" ht="12" customHeight="1">
      <c r="B112" s="32"/>
      <c r="C112" s="27" t="s">
        <v>20</v>
      </c>
      <c r="F112" s="25" t="str">
        <f>F12</f>
        <v xml:space="preserve"> </v>
      </c>
      <c r="I112" s="27" t="s">
        <v>22</v>
      </c>
      <c r="J112" s="52" t="str">
        <f>IF(J12="","",J12)</f>
        <v/>
      </c>
      <c r="L112" s="32"/>
    </row>
    <row r="113" spans="2:12" s="1" customFormat="1" ht="6.9" customHeight="1">
      <c r="B113" s="32"/>
      <c r="L113" s="32"/>
    </row>
    <row r="114" spans="2:12" s="1" customFormat="1" ht="15.15" customHeight="1">
      <c r="B114" s="32"/>
      <c r="C114" s="27" t="s">
        <v>23</v>
      </c>
      <c r="F114" s="25" t="str">
        <f>E15</f>
        <v xml:space="preserve"> </v>
      </c>
      <c r="I114" s="27" t="s">
        <v>28</v>
      </c>
      <c r="J114" s="30" t="str">
        <f>E21</f>
        <v xml:space="preserve"> </v>
      </c>
      <c r="L114" s="32"/>
    </row>
    <row r="115" spans="2:12" s="1" customFormat="1" ht="15.15" customHeight="1">
      <c r="B115" s="32"/>
      <c r="C115" s="27" t="s">
        <v>26</v>
      </c>
      <c r="F115" s="25" t="str">
        <f>IF(E18="","",E18)</f>
        <v>Vyplň údaj</v>
      </c>
      <c r="I115" s="27" t="s">
        <v>31</v>
      </c>
      <c r="J115" s="30" t="str">
        <f>E24</f>
        <v xml:space="preserve"> </v>
      </c>
      <c r="L115" s="32"/>
    </row>
    <row r="116" spans="2:12" s="1" customFormat="1" ht="10.35" customHeight="1">
      <c r="B116" s="32"/>
      <c r="L116" s="32"/>
    </row>
    <row r="117" spans="2:20" s="10" customFormat="1" ht="29.25" customHeight="1">
      <c r="B117" s="112"/>
      <c r="C117" s="113" t="s">
        <v>103</v>
      </c>
      <c r="D117" s="114" t="s">
        <v>58</v>
      </c>
      <c r="E117" s="114" t="s">
        <v>54</v>
      </c>
      <c r="F117" s="114" t="s">
        <v>55</v>
      </c>
      <c r="G117" s="114" t="s">
        <v>104</v>
      </c>
      <c r="H117" s="114" t="s">
        <v>105</v>
      </c>
      <c r="I117" s="114" t="s">
        <v>106</v>
      </c>
      <c r="J117" s="114" t="s">
        <v>97</v>
      </c>
      <c r="K117" s="115" t="s">
        <v>107</v>
      </c>
      <c r="L117" s="112"/>
      <c r="M117" s="58" t="s">
        <v>1</v>
      </c>
      <c r="N117" s="59" t="s">
        <v>37</v>
      </c>
      <c r="O117" s="59" t="s">
        <v>108</v>
      </c>
      <c r="P117" s="59" t="s">
        <v>109</v>
      </c>
      <c r="Q117" s="59" t="s">
        <v>110</v>
      </c>
      <c r="R117" s="59" t="s">
        <v>111</v>
      </c>
      <c r="S117" s="59" t="s">
        <v>112</v>
      </c>
      <c r="T117" s="60" t="s">
        <v>113</v>
      </c>
    </row>
    <row r="118" spans="2:63" s="1" customFormat="1" ht="22.95" customHeight="1">
      <c r="B118" s="32"/>
      <c r="C118" s="63" t="s">
        <v>114</v>
      </c>
      <c r="J118" s="116">
        <f>BK118</f>
        <v>0</v>
      </c>
      <c r="L118" s="32"/>
      <c r="M118" s="61"/>
      <c r="N118" s="53"/>
      <c r="O118" s="53"/>
      <c r="P118" s="117">
        <f>P119</f>
        <v>0</v>
      </c>
      <c r="Q118" s="53"/>
      <c r="R118" s="117">
        <f>R119</f>
        <v>49.995</v>
      </c>
      <c r="S118" s="53"/>
      <c r="T118" s="118">
        <f>T119</f>
        <v>0</v>
      </c>
      <c r="AT118" s="17" t="s">
        <v>72</v>
      </c>
      <c r="AU118" s="17" t="s">
        <v>99</v>
      </c>
      <c r="BK118" s="119">
        <f>BK119</f>
        <v>0</v>
      </c>
    </row>
    <row r="119" spans="2:63" s="11" customFormat="1" ht="25.95" customHeight="1">
      <c r="B119" s="120"/>
      <c r="D119" s="121" t="s">
        <v>72</v>
      </c>
      <c r="E119" s="122" t="s">
        <v>115</v>
      </c>
      <c r="F119" s="122" t="s">
        <v>116</v>
      </c>
      <c r="I119" s="123"/>
      <c r="J119" s="124">
        <f>BK119</f>
        <v>0</v>
      </c>
      <c r="L119" s="120"/>
      <c r="M119" s="125"/>
      <c r="P119" s="126">
        <f>P120</f>
        <v>0</v>
      </c>
      <c r="R119" s="126">
        <f>R120</f>
        <v>49.995</v>
      </c>
      <c r="T119" s="127">
        <f>T120</f>
        <v>0</v>
      </c>
      <c r="AR119" s="121" t="s">
        <v>82</v>
      </c>
      <c r="AT119" s="128" t="s">
        <v>72</v>
      </c>
      <c r="AU119" s="128" t="s">
        <v>73</v>
      </c>
      <c r="AY119" s="121" t="s">
        <v>117</v>
      </c>
      <c r="BK119" s="129">
        <f>BK120</f>
        <v>0</v>
      </c>
    </row>
    <row r="120" spans="2:63" s="11" customFormat="1" ht="22.95" customHeight="1">
      <c r="B120" s="120"/>
      <c r="D120" s="121" t="s">
        <v>72</v>
      </c>
      <c r="E120" s="130" t="s">
        <v>118</v>
      </c>
      <c r="F120" s="130" t="s">
        <v>79</v>
      </c>
      <c r="I120" s="123"/>
      <c r="J120" s="131">
        <f>BK120</f>
        <v>0</v>
      </c>
      <c r="L120" s="120"/>
      <c r="M120" s="125"/>
      <c r="P120" s="126">
        <f>SUM(P121:P161)</f>
        <v>0</v>
      </c>
      <c r="R120" s="126">
        <f>SUM(R121:R161)</f>
        <v>49.995</v>
      </c>
      <c r="T120" s="127">
        <f>SUM(T121:T161)</f>
        <v>0</v>
      </c>
      <c r="AR120" s="121" t="s">
        <v>82</v>
      </c>
      <c r="AT120" s="128" t="s">
        <v>72</v>
      </c>
      <c r="AU120" s="128" t="s">
        <v>30</v>
      </c>
      <c r="AY120" s="121" t="s">
        <v>117</v>
      </c>
      <c r="BK120" s="129">
        <f>SUM(BK121:BK161)</f>
        <v>0</v>
      </c>
    </row>
    <row r="121" spans="2:65" s="1" customFormat="1" ht="16.5" customHeight="1">
      <c r="B121" s="132"/>
      <c r="C121" s="133" t="s">
        <v>30</v>
      </c>
      <c r="D121" s="133" t="s">
        <v>119</v>
      </c>
      <c r="E121" s="134" t="s">
        <v>120</v>
      </c>
      <c r="F121" s="135" t="s">
        <v>121</v>
      </c>
      <c r="G121" s="136" t="s">
        <v>122</v>
      </c>
      <c r="H121" s="137">
        <v>1815</v>
      </c>
      <c r="I121" s="138"/>
      <c r="J121" s="139">
        <f>ROUND(I121*H121,2)</f>
        <v>0</v>
      </c>
      <c r="K121" s="135" t="s">
        <v>123</v>
      </c>
      <c r="L121" s="32"/>
      <c r="M121" s="140" t="s">
        <v>1</v>
      </c>
      <c r="N121" s="141" t="s">
        <v>38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124</v>
      </c>
      <c r="AT121" s="144" t="s">
        <v>119</v>
      </c>
      <c r="AU121" s="144" t="s">
        <v>82</v>
      </c>
      <c r="AY121" s="17" t="s">
        <v>117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7" t="s">
        <v>30</v>
      </c>
      <c r="BK121" s="145">
        <f>ROUND(I121*H121,2)</f>
        <v>0</v>
      </c>
      <c r="BL121" s="17" t="s">
        <v>124</v>
      </c>
      <c r="BM121" s="144" t="s">
        <v>125</v>
      </c>
    </row>
    <row r="122" spans="2:51" s="12" customFormat="1" ht="12">
      <c r="B122" s="146"/>
      <c r="D122" s="147" t="s">
        <v>126</v>
      </c>
      <c r="E122" s="148" t="s">
        <v>1</v>
      </c>
      <c r="F122" s="149" t="s">
        <v>127</v>
      </c>
      <c r="H122" s="148" t="s">
        <v>1</v>
      </c>
      <c r="I122" s="150"/>
      <c r="L122" s="146"/>
      <c r="M122" s="151"/>
      <c r="T122" s="152"/>
      <c r="AT122" s="148" t="s">
        <v>126</v>
      </c>
      <c r="AU122" s="148" t="s">
        <v>82</v>
      </c>
      <c r="AV122" s="12" t="s">
        <v>30</v>
      </c>
      <c r="AW122" s="12" t="s">
        <v>29</v>
      </c>
      <c r="AX122" s="12" t="s">
        <v>73</v>
      </c>
      <c r="AY122" s="148" t="s">
        <v>117</v>
      </c>
    </row>
    <row r="123" spans="2:51" s="13" customFormat="1" ht="12">
      <c r="B123" s="153"/>
      <c r="D123" s="147" t="s">
        <v>126</v>
      </c>
      <c r="E123" s="154" t="s">
        <v>1</v>
      </c>
      <c r="F123" s="155" t="s">
        <v>128</v>
      </c>
      <c r="H123" s="156">
        <v>1815</v>
      </c>
      <c r="I123" s="157"/>
      <c r="L123" s="153"/>
      <c r="M123" s="158"/>
      <c r="T123" s="159"/>
      <c r="AT123" s="154" t="s">
        <v>126</v>
      </c>
      <c r="AU123" s="154" t="s">
        <v>82</v>
      </c>
      <c r="AV123" s="13" t="s">
        <v>82</v>
      </c>
      <c r="AW123" s="13" t="s">
        <v>29</v>
      </c>
      <c r="AX123" s="13" t="s">
        <v>30</v>
      </c>
      <c r="AY123" s="154" t="s">
        <v>117</v>
      </c>
    </row>
    <row r="124" spans="2:65" s="1" customFormat="1" ht="16.5" customHeight="1">
      <c r="B124" s="132"/>
      <c r="C124" s="133" t="s">
        <v>129</v>
      </c>
      <c r="D124" s="133" t="s">
        <v>119</v>
      </c>
      <c r="E124" s="134" t="s">
        <v>130</v>
      </c>
      <c r="F124" s="135" t="s">
        <v>529</v>
      </c>
      <c r="G124" s="136" t="s">
        <v>131</v>
      </c>
      <c r="H124" s="137">
        <v>1818</v>
      </c>
      <c r="I124" s="138"/>
      <c r="J124" s="139">
        <f>ROUND(I124*H124,2)</f>
        <v>0</v>
      </c>
      <c r="K124" s="135" t="s">
        <v>1</v>
      </c>
      <c r="L124" s="32"/>
      <c r="M124" s="140" t="s">
        <v>1</v>
      </c>
      <c r="N124" s="141" t="s">
        <v>38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124</v>
      </c>
      <c r="AT124" s="144" t="s">
        <v>119</v>
      </c>
      <c r="AU124" s="144" t="s">
        <v>82</v>
      </c>
      <c r="AY124" s="17" t="s">
        <v>117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7" t="s">
        <v>30</v>
      </c>
      <c r="BK124" s="145">
        <f>ROUND(I124*H124,2)</f>
        <v>0</v>
      </c>
      <c r="BL124" s="17" t="s">
        <v>124</v>
      </c>
      <c r="BM124" s="144" t="s">
        <v>132</v>
      </c>
    </row>
    <row r="125" spans="2:51" s="13" customFormat="1" ht="12">
      <c r="B125" s="153"/>
      <c r="D125" s="147" t="s">
        <v>126</v>
      </c>
      <c r="E125" s="154" t="s">
        <v>1</v>
      </c>
      <c r="F125" s="155" t="s">
        <v>133</v>
      </c>
      <c r="H125" s="156">
        <v>1818</v>
      </c>
      <c r="I125" s="157"/>
      <c r="L125" s="153"/>
      <c r="M125" s="158"/>
      <c r="T125" s="159"/>
      <c r="AT125" s="154" t="s">
        <v>126</v>
      </c>
      <c r="AU125" s="154" t="s">
        <v>82</v>
      </c>
      <c r="AV125" s="13" t="s">
        <v>82</v>
      </c>
      <c r="AW125" s="13" t="s">
        <v>29</v>
      </c>
      <c r="AX125" s="13" t="s">
        <v>30</v>
      </c>
      <c r="AY125" s="154" t="s">
        <v>117</v>
      </c>
    </row>
    <row r="126" spans="2:65" s="1" customFormat="1" ht="16.5" customHeight="1">
      <c r="B126" s="132"/>
      <c r="C126" s="133" t="s">
        <v>82</v>
      </c>
      <c r="D126" s="133" t="s">
        <v>119</v>
      </c>
      <c r="E126" s="134" t="s">
        <v>134</v>
      </c>
      <c r="F126" s="135" t="s">
        <v>135</v>
      </c>
      <c r="G126" s="136" t="s">
        <v>136</v>
      </c>
      <c r="H126" s="137">
        <v>5700</v>
      </c>
      <c r="I126" s="138"/>
      <c r="J126" s="139">
        <f>ROUND(I126*H126,2)</f>
        <v>0</v>
      </c>
      <c r="K126" s="135" t="s">
        <v>1</v>
      </c>
      <c r="L126" s="32"/>
      <c r="M126" s="140" t="s">
        <v>1</v>
      </c>
      <c r="N126" s="141" t="s">
        <v>38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124</v>
      </c>
      <c r="AT126" s="144" t="s">
        <v>119</v>
      </c>
      <c r="AU126" s="144" t="s">
        <v>82</v>
      </c>
      <c r="AY126" s="17" t="s">
        <v>117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30</v>
      </c>
      <c r="BK126" s="145">
        <f>ROUND(I126*H126,2)</f>
        <v>0</v>
      </c>
      <c r="BL126" s="17" t="s">
        <v>124</v>
      </c>
      <c r="BM126" s="144" t="s">
        <v>137</v>
      </c>
    </row>
    <row r="127" spans="2:51" s="13" customFormat="1" ht="12">
      <c r="B127" s="153"/>
      <c r="D127" s="147" t="s">
        <v>126</v>
      </c>
      <c r="E127" s="154" t="s">
        <v>1</v>
      </c>
      <c r="F127" s="155" t="s">
        <v>138</v>
      </c>
      <c r="H127" s="156">
        <v>5700</v>
      </c>
      <c r="I127" s="157"/>
      <c r="L127" s="153"/>
      <c r="M127" s="158"/>
      <c r="T127" s="159"/>
      <c r="AT127" s="154" t="s">
        <v>126</v>
      </c>
      <c r="AU127" s="154" t="s">
        <v>82</v>
      </c>
      <c r="AV127" s="13" t="s">
        <v>82</v>
      </c>
      <c r="AW127" s="13" t="s">
        <v>29</v>
      </c>
      <c r="AX127" s="13" t="s">
        <v>73</v>
      </c>
      <c r="AY127" s="154" t="s">
        <v>117</v>
      </c>
    </row>
    <row r="128" spans="2:51" s="14" customFormat="1" ht="12">
      <c r="B128" s="160"/>
      <c r="D128" s="147" t="s">
        <v>126</v>
      </c>
      <c r="E128" s="161" t="s">
        <v>1</v>
      </c>
      <c r="F128" s="162" t="s">
        <v>139</v>
      </c>
      <c r="H128" s="163">
        <v>5700</v>
      </c>
      <c r="I128" s="164"/>
      <c r="L128" s="160"/>
      <c r="M128" s="165"/>
      <c r="T128" s="166"/>
      <c r="AT128" s="161" t="s">
        <v>126</v>
      </c>
      <c r="AU128" s="161" t="s">
        <v>82</v>
      </c>
      <c r="AV128" s="14" t="s">
        <v>140</v>
      </c>
      <c r="AW128" s="14" t="s">
        <v>29</v>
      </c>
      <c r="AX128" s="14" t="s">
        <v>30</v>
      </c>
      <c r="AY128" s="161" t="s">
        <v>117</v>
      </c>
    </row>
    <row r="129" spans="2:65" s="1" customFormat="1" ht="16.5" customHeight="1">
      <c r="B129" s="132"/>
      <c r="C129" s="133" t="s">
        <v>140</v>
      </c>
      <c r="D129" s="133" t="s">
        <v>119</v>
      </c>
      <c r="E129" s="134" t="s">
        <v>141</v>
      </c>
      <c r="F129" s="135" t="s">
        <v>142</v>
      </c>
      <c r="G129" s="136" t="s">
        <v>122</v>
      </c>
      <c r="H129" s="137">
        <v>488</v>
      </c>
      <c r="I129" s="138"/>
      <c r="J129" s="139">
        <f>ROUND(I129*H129,2)</f>
        <v>0</v>
      </c>
      <c r="K129" s="135" t="s">
        <v>123</v>
      </c>
      <c r="L129" s="32"/>
      <c r="M129" s="140" t="s">
        <v>1</v>
      </c>
      <c r="N129" s="141" t="s">
        <v>38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124</v>
      </c>
      <c r="AT129" s="144" t="s">
        <v>119</v>
      </c>
      <c r="AU129" s="144" t="s">
        <v>82</v>
      </c>
      <c r="AY129" s="17" t="s">
        <v>117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30</v>
      </c>
      <c r="BK129" s="145">
        <f>ROUND(I129*H129,2)</f>
        <v>0</v>
      </c>
      <c r="BL129" s="17" t="s">
        <v>124</v>
      </c>
      <c r="BM129" s="144" t="s">
        <v>143</v>
      </c>
    </row>
    <row r="130" spans="2:51" s="12" customFormat="1" ht="12">
      <c r="B130" s="146"/>
      <c r="D130" s="147" t="s">
        <v>126</v>
      </c>
      <c r="E130" s="148" t="s">
        <v>1</v>
      </c>
      <c r="F130" s="149" t="s">
        <v>144</v>
      </c>
      <c r="H130" s="148" t="s">
        <v>1</v>
      </c>
      <c r="I130" s="150"/>
      <c r="L130" s="146"/>
      <c r="M130" s="151"/>
      <c r="T130" s="152"/>
      <c r="AT130" s="148" t="s">
        <v>126</v>
      </c>
      <c r="AU130" s="148" t="s">
        <v>82</v>
      </c>
      <c r="AV130" s="12" t="s">
        <v>30</v>
      </c>
      <c r="AW130" s="12" t="s">
        <v>29</v>
      </c>
      <c r="AX130" s="12" t="s">
        <v>73</v>
      </c>
      <c r="AY130" s="148" t="s">
        <v>117</v>
      </c>
    </row>
    <row r="131" spans="2:51" s="13" customFormat="1" ht="12">
      <c r="B131" s="153"/>
      <c r="D131" s="147" t="s">
        <v>126</v>
      </c>
      <c r="E131" s="154" t="s">
        <v>1</v>
      </c>
      <c r="F131" s="155" t="s">
        <v>145</v>
      </c>
      <c r="H131" s="156">
        <v>423</v>
      </c>
      <c r="I131" s="157"/>
      <c r="L131" s="153"/>
      <c r="M131" s="158"/>
      <c r="T131" s="159"/>
      <c r="AT131" s="154" t="s">
        <v>126</v>
      </c>
      <c r="AU131" s="154" t="s">
        <v>82</v>
      </c>
      <c r="AV131" s="13" t="s">
        <v>82</v>
      </c>
      <c r="AW131" s="13" t="s">
        <v>29</v>
      </c>
      <c r="AX131" s="13" t="s">
        <v>73</v>
      </c>
      <c r="AY131" s="154" t="s">
        <v>117</v>
      </c>
    </row>
    <row r="132" spans="2:51" s="12" customFormat="1" ht="12">
      <c r="B132" s="146"/>
      <c r="D132" s="147" t="s">
        <v>126</v>
      </c>
      <c r="E132" s="148" t="s">
        <v>1</v>
      </c>
      <c r="F132" s="149" t="s">
        <v>146</v>
      </c>
      <c r="H132" s="148" t="s">
        <v>1</v>
      </c>
      <c r="I132" s="150"/>
      <c r="L132" s="146"/>
      <c r="M132" s="151"/>
      <c r="T132" s="152"/>
      <c r="AT132" s="148" t="s">
        <v>126</v>
      </c>
      <c r="AU132" s="148" t="s">
        <v>82</v>
      </c>
      <c r="AV132" s="12" t="s">
        <v>30</v>
      </c>
      <c r="AW132" s="12" t="s">
        <v>29</v>
      </c>
      <c r="AX132" s="12" t="s">
        <v>73</v>
      </c>
      <c r="AY132" s="148" t="s">
        <v>117</v>
      </c>
    </row>
    <row r="133" spans="2:51" s="12" customFormat="1" ht="12">
      <c r="B133" s="146"/>
      <c r="D133" s="147" t="s">
        <v>126</v>
      </c>
      <c r="E133" s="148" t="s">
        <v>1</v>
      </c>
      <c r="F133" s="149" t="s">
        <v>147</v>
      </c>
      <c r="H133" s="148" t="s">
        <v>1</v>
      </c>
      <c r="I133" s="150"/>
      <c r="L133" s="146"/>
      <c r="M133" s="151"/>
      <c r="T133" s="152"/>
      <c r="AT133" s="148" t="s">
        <v>126</v>
      </c>
      <c r="AU133" s="148" t="s">
        <v>82</v>
      </c>
      <c r="AV133" s="12" t="s">
        <v>30</v>
      </c>
      <c r="AW133" s="12" t="s">
        <v>29</v>
      </c>
      <c r="AX133" s="12" t="s">
        <v>73</v>
      </c>
      <c r="AY133" s="148" t="s">
        <v>117</v>
      </c>
    </row>
    <row r="134" spans="2:51" s="13" customFormat="1" ht="12">
      <c r="B134" s="153"/>
      <c r="D134" s="147" t="s">
        <v>126</v>
      </c>
      <c r="E134" s="154" t="s">
        <v>1</v>
      </c>
      <c r="F134" s="155" t="s">
        <v>148</v>
      </c>
      <c r="H134" s="156">
        <v>20</v>
      </c>
      <c r="I134" s="157"/>
      <c r="L134" s="153"/>
      <c r="M134" s="158"/>
      <c r="T134" s="159"/>
      <c r="AT134" s="154" t="s">
        <v>126</v>
      </c>
      <c r="AU134" s="154" t="s">
        <v>82</v>
      </c>
      <c r="AV134" s="13" t="s">
        <v>82</v>
      </c>
      <c r="AW134" s="13" t="s">
        <v>29</v>
      </c>
      <c r="AX134" s="13" t="s">
        <v>73</v>
      </c>
      <c r="AY134" s="154" t="s">
        <v>117</v>
      </c>
    </row>
    <row r="135" spans="2:51" s="12" customFormat="1" ht="12">
      <c r="B135" s="146"/>
      <c r="D135" s="147" t="s">
        <v>126</v>
      </c>
      <c r="E135" s="148" t="s">
        <v>1</v>
      </c>
      <c r="F135" s="149" t="s">
        <v>149</v>
      </c>
      <c r="H135" s="148" t="s">
        <v>1</v>
      </c>
      <c r="I135" s="150"/>
      <c r="L135" s="146"/>
      <c r="M135" s="151"/>
      <c r="T135" s="152"/>
      <c r="AT135" s="148" t="s">
        <v>126</v>
      </c>
      <c r="AU135" s="148" t="s">
        <v>82</v>
      </c>
      <c r="AV135" s="12" t="s">
        <v>30</v>
      </c>
      <c r="AW135" s="12" t="s">
        <v>29</v>
      </c>
      <c r="AX135" s="12" t="s">
        <v>73</v>
      </c>
      <c r="AY135" s="148" t="s">
        <v>117</v>
      </c>
    </row>
    <row r="136" spans="2:51" s="13" customFormat="1" ht="12">
      <c r="B136" s="153"/>
      <c r="D136" s="147" t="s">
        <v>126</v>
      </c>
      <c r="E136" s="154" t="s">
        <v>1</v>
      </c>
      <c r="F136" s="155" t="s">
        <v>150</v>
      </c>
      <c r="H136" s="156">
        <v>45</v>
      </c>
      <c r="I136" s="157"/>
      <c r="L136" s="153"/>
      <c r="M136" s="158"/>
      <c r="T136" s="159"/>
      <c r="AT136" s="154" t="s">
        <v>126</v>
      </c>
      <c r="AU136" s="154" t="s">
        <v>82</v>
      </c>
      <c r="AV136" s="13" t="s">
        <v>82</v>
      </c>
      <c r="AW136" s="13" t="s">
        <v>29</v>
      </c>
      <c r="AX136" s="13" t="s">
        <v>73</v>
      </c>
      <c r="AY136" s="154" t="s">
        <v>117</v>
      </c>
    </row>
    <row r="137" spans="2:51" s="14" customFormat="1" ht="12">
      <c r="B137" s="160"/>
      <c r="D137" s="147" t="s">
        <v>126</v>
      </c>
      <c r="E137" s="161" t="s">
        <v>1</v>
      </c>
      <c r="F137" s="162" t="s">
        <v>139</v>
      </c>
      <c r="H137" s="163">
        <v>488</v>
      </c>
      <c r="I137" s="164"/>
      <c r="L137" s="160"/>
      <c r="M137" s="165"/>
      <c r="T137" s="166"/>
      <c r="AT137" s="161" t="s">
        <v>126</v>
      </c>
      <c r="AU137" s="161" t="s">
        <v>82</v>
      </c>
      <c r="AV137" s="14" t="s">
        <v>140</v>
      </c>
      <c r="AW137" s="14" t="s">
        <v>29</v>
      </c>
      <c r="AX137" s="14" t="s">
        <v>30</v>
      </c>
      <c r="AY137" s="161" t="s">
        <v>117</v>
      </c>
    </row>
    <row r="138" spans="2:65" s="1" customFormat="1" ht="16.5" customHeight="1">
      <c r="B138" s="132"/>
      <c r="C138" s="167" t="s">
        <v>151</v>
      </c>
      <c r="D138" s="167" t="s">
        <v>152</v>
      </c>
      <c r="E138" s="168" t="s">
        <v>153</v>
      </c>
      <c r="F138" s="169" t="s">
        <v>530</v>
      </c>
      <c r="G138" s="170" t="s">
        <v>131</v>
      </c>
      <c r="H138" s="171">
        <v>1818</v>
      </c>
      <c r="I138" s="172"/>
      <c r="J138" s="173">
        <f>ROUND(I138*H138,2)</f>
        <v>0</v>
      </c>
      <c r="K138" s="169" t="s">
        <v>1</v>
      </c>
      <c r="L138" s="174"/>
      <c r="M138" s="175" t="s">
        <v>1</v>
      </c>
      <c r="N138" s="176" t="s">
        <v>38</v>
      </c>
      <c r="P138" s="142">
        <f>O138*H138</f>
        <v>0</v>
      </c>
      <c r="Q138" s="142">
        <v>0.0275</v>
      </c>
      <c r="R138" s="142">
        <f>Q138*H138</f>
        <v>49.995</v>
      </c>
      <c r="S138" s="142">
        <v>0</v>
      </c>
      <c r="T138" s="143">
        <f>S138*H138</f>
        <v>0</v>
      </c>
      <c r="AR138" s="144" t="s">
        <v>154</v>
      </c>
      <c r="AT138" s="144" t="s">
        <v>152</v>
      </c>
      <c r="AU138" s="144" t="s">
        <v>82</v>
      </c>
      <c r="AY138" s="17" t="s">
        <v>117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30</v>
      </c>
      <c r="BK138" s="145">
        <f>ROUND(I138*H138,2)</f>
        <v>0</v>
      </c>
      <c r="BL138" s="17" t="s">
        <v>155</v>
      </c>
      <c r="BM138" s="144" t="s">
        <v>156</v>
      </c>
    </row>
    <row r="139" spans="2:51" s="13" customFormat="1" ht="12">
      <c r="B139" s="153"/>
      <c r="D139" s="147" t="s">
        <v>126</v>
      </c>
      <c r="E139" s="154" t="s">
        <v>1</v>
      </c>
      <c r="F139" s="155" t="s">
        <v>133</v>
      </c>
      <c r="H139" s="156">
        <v>1818</v>
      </c>
      <c r="I139" s="157"/>
      <c r="L139" s="153"/>
      <c r="M139" s="158"/>
      <c r="T139" s="159"/>
      <c r="AT139" s="154" t="s">
        <v>126</v>
      </c>
      <c r="AU139" s="154" t="s">
        <v>82</v>
      </c>
      <c r="AV139" s="13" t="s">
        <v>82</v>
      </c>
      <c r="AW139" s="13" t="s">
        <v>29</v>
      </c>
      <c r="AX139" s="13" t="s">
        <v>30</v>
      </c>
      <c r="AY139" s="154" t="s">
        <v>117</v>
      </c>
    </row>
    <row r="140" spans="2:65" s="1" customFormat="1" ht="21.75" customHeight="1">
      <c r="B140" s="132"/>
      <c r="C140" s="167" t="s">
        <v>157</v>
      </c>
      <c r="D140" s="167" t="s">
        <v>152</v>
      </c>
      <c r="E140" s="168" t="s">
        <v>158</v>
      </c>
      <c r="F140" s="169" t="s">
        <v>159</v>
      </c>
      <c r="G140" s="170" t="s">
        <v>131</v>
      </c>
      <c r="H140" s="171">
        <v>9</v>
      </c>
      <c r="I140" s="172"/>
      <c r="J140" s="173">
        <f>ROUND(I140*H140,2)</f>
        <v>0</v>
      </c>
      <c r="K140" s="169" t="s">
        <v>1</v>
      </c>
      <c r="L140" s="174"/>
      <c r="M140" s="175" t="s">
        <v>1</v>
      </c>
      <c r="N140" s="176" t="s">
        <v>38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154</v>
      </c>
      <c r="AT140" s="144" t="s">
        <v>152</v>
      </c>
      <c r="AU140" s="144" t="s">
        <v>82</v>
      </c>
      <c r="AY140" s="17" t="s">
        <v>117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30</v>
      </c>
      <c r="BK140" s="145">
        <f>ROUND(I140*H140,2)</f>
        <v>0</v>
      </c>
      <c r="BL140" s="17" t="s">
        <v>155</v>
      </c>
      <c r="BM140" s="144" t="s">
        <v>160</v>
      </c>
    </row>
    <row r="141" spans="2:51" s="13" customFormat="1" ht="12">
      <c r="B141" s="153"/>
      <c r="D141" s="147" t="s">
        <v>126</v>
      </c>
      <c r="E141" s="154" t="s">
        <v>1</v>
      </c>
      <c r="F141" s="155" t="s">
        <v>161</v>
      </c>
      <c r="H141" s="156">
        <v>9</v>
      </c>
      <c r="I141" s="157"/>
      <c r="L141" s="153"/>
      <c r="M141" s="158"/>
      <c r="T141" s="159"/>
      <c r="AT141" s="154" t="s">
        <v>126</v>
      </c>
      <c r="AU141" s="154" t="s">
        <v>82</v>
      </c>
      <c r="AV141" s="13" t="s">
        <v>82</v>
      </c>
      <c r="AW141" s="13" t="s">
        <v>29</v>
      </c>
      <c r="AX141" s="13" t="s">
        <v>30</v>
      </c>
      <c r="AY141" s="154" t="s">
        <v>117</v>
      </c>
    </row>
    <row r="142" spans="2:65" s="1" customFormat="1" ht="29.25" customHeight="1">
      <c r="B142" s="132"/>
      <c r="C142" s="167" t="s">
        <v>162</v>
      </c>
      <c r="D142" s="167" t="s">
        <v>152</v>
      </c>
      <c r="E142" s="168" t="s">
        <v>163</v>
      </c>
      <c r="F142" s="169" t="s">
        <v>525</v>
      </c>
      <c r="G142" s="170" t="s">
        <v>164</v>
      </c>
      <c r="H142" s="171">
        <v>1818</v>
      </c>
      <c r="I142" s="172"/>
      <c r="J142" s="173">
        <f>ROUND(I142*H142,2)</f>
        <v>0</v>
      </c>
      <c r="K142" s="169" t="s">
        <v>1</v>
      </c>
      <c r="L142" s="174"/>
      <c r="M142" s="175" t="s">
        <v>1</v>
      </c>
      <c r="N142" s="176" t="s">
        <v>38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154</v>
      </c>
      <c r="AT142" s="144" t="s">
        <v>152</v>
      </c>
      <c r="AU142" s="144" t="s">
        <v>82</v>
      </c>
      <c r="AY142" s="17" t="s">
        <v>117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30</v>
      </c>
      <c r="BK142" s="145">
        <f>ROUND(I142*H142,2)</f>
        <v>0</v>
      </c>
      <c r="BL142" s="17" t="s">
        <v>155</v>
      </c>
      <c r="BM142" s="144" t="s">
        <v>165</v>
      </c>
    </row>
    <row r="143" spans="2:51" s="13" customFormat="1" ht="12">
      <c r="B143" s="153"/>
      <c r="D143" s="147" t="s">
        <v>126</v>
      </c>
      <c r="E143" s="154" t="s">
        <v>1</v>
      </c>
      <c r="F143" s="155" t="s">
        <v>133</v>
      </c>
      <c r="H143" s="156">
        <v>1818</v>
      </c>
      <c r="I143" s="157"/>
      <c r="L143" s="153"/>
      <c r="M143" s="158"/>
      <c r="T143" s="159"/>
      <c r="AT143" s="154" t="s">
        <v>126</v>
      </c>
      <c r="AU143" s="154" t="s">
        <v>82</v>
      </c>
      <c r="AV143" s="13" t="s">
        <v>82</v>
      </c>
      <c r="AW143" s="13" t="s">
        <v>29</v>
      </c>
      <c r="AX143" s="13" t="s">
        <v>30</v>
      </c>
      <c r="AY143" s="154" t="s">
        <v>117</v>
      </c>
    </row>
    <row r="144" spans="2:65" s="1" customFormat="1" ht="16.5" customHeight="1">
      <c r="B144" s="132"/>
      <c r="C144" s="167" t="s">
        <v>166</v>
      </c>
      <c r="D144" s="167" t="s">
        <v>152</v>
      </c>
      <c r="E144" s="168" t="s">
        <v>167</v>
      </c>
      <c r="F144" s="169" t="s">
        <v>168</v>
      </c>
      <c r="G144" s="170" t="s">
        <v>169</v>
      </c>
      <c r="H144" s="171">
        <v>1</v>
      </c>
      <c r="I144" s="172"/>
      <c r="J144" s="173">
        <f>ROUND(I144*H144,2)</f>
        <v>0</v>
      </c>
      <c r="K144" s="169" t="s">
        <v>1</v>
      </c>
      <c r="L144" s="174"/>
      <c r="M144" s="175" t="s">
        <v>1</v>
      </c>
      <c r="N144" s="176" t="s">
        <v>38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154</v>
      </c>
      <c r="AT144" s="144" t="s">
        <v>152</v>
      </c>
      <c r="AU144" s="144" t="s">
        <v>82</v>
      </c>
      <c r="AY144" s="17" t="s">
        <v>117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30</v>
      </c>
      <c r="BK144" s="145">
        <f>ROUND(I144*H144,2)</f>
        <v>0</v>
      </c>
      <c r="BL144" s="17" t="s">
        <v>155</v>
      </c>
      <c r="BM144" s="144" t="s">
        <v>170</v>
      </c>
    </row>
    <row r="145" spans="2:51" s="13" customFormat="1" ht="12">
      <c r="B145" s="153"/>
      <c r="D145" s="147" t="s">
        <v>126</v>
      </c>
      <c r="E145" s="154" t="s">
        <v>1</v>
      </c>
      <c r="F145" s="155" t="s">
        <v>30</v>
      </c>
      <c r="H145" s="156">
        <v>1</v>
      </c>
      <c r="I145" s="157"/>
      <c r="L145" s="153"/>
      <c r="M145" s="158"/>
      <c r="T145" s="159"/>
      <c r="AT145" s="154" t="s">
        <v>126</v>
      </c>
      <c r="AU145" s="154" t="s">
        <v>82</v>
      </c>
      <c r="AV145" s="13" t="s">
        <v>82</v>
      </c>
      <c r="AW145" s="13" t="s">
        <v>29</v>
      </c>
      <c r="AX145" s="13" t="s">
        <v>30</v>
      </c>
      <c r="AY145" s="154" t="s">
        <v>117</v>
      </c>
    </row>
    <row r="146" spans="2:65" s="1" customFormat="1" ht="16.5" customHeight="1">
      <c r="B146" s="132"/>
      <c r="C146" s="167" t="s">
        <v>161</v>
      </c>
      <c r="D146" s="167" t="s">
        <v>152</v>
      </c>
      <c r="E146" s="168" t="s">
        <v>171</v>
      </c>
      <c r="F146" s="169" t="s">
        <v>172</v>
      </c>
      <c r="G146" s="170" t="s">
        <v>169</v>
      </c>
      <c r="H146" s="171">
        <v>1</v>
      </c>
      <c r="I146" s="172"/>
      <c r="J146" s="173">
        <f>ROUND(I146*H146,2)</f>
        <v>0</v>
      </c>
      <c r="K146" s="169" t="s">
        <v>1</v>
      </c>
      <c r="L146" s="174"/>
      <c r="M146" s="175" t="s">
        <v>1</v>
      </c>
      <c r="N146" s="176" t="s">
        <v>38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154</v>
      </c>
      <c r="AT146" s="144" t="s">
        <v>152</v>
      </c>
      <c r="AU146" s="144" t="s">
        <v>82</v>
      </c>
      <c r="AY146" s="17" t="s">
        <v>117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30</v>
      </c>
      <c r="BK146" s="145">
        <f>ROUND(I146*H146,2)</f>
        <v>0</v>
      </c>
      <c r="BL146" s="17" t="s">
        <v>155</v>
      </c>
      <c r="BM146" s="144" t="s">
        <v>173</v>
      </c>
    </row>
    <row r="147" spans="2:51" s="13" customFormat="1" ht="12">
      <c r="B147" s="153"/>
      <c r="D147" s="147" t="s">
        <v>126</v>
      </c>
      <c r="E147" s="154" t="s">
        <v>1</v>
      </c>
      <c r="F147" s="155" t="s">
        <v>30</v>
      </c>
      <c r="H147" s="156">
        <v>1</v>
      </c>
      <c r="I147" s="157"/>
      <c r="L147" s="153"/>
      <c r="M147" s="158"/>
      <c r="T147" s="159"/>
      <c r="AT147" s="154" t="s">
        <v>126</v>
      </c>
      <c r="AU147" s="154" t="s">
        <v>82</v>
      </c>
      <c r="AV147" s="13" t="s">
        <v>82</v>
      </c>
      <c r="AW147" s="13" t="s">
        <v>29</v>
      </c>
      <c r="AX147" s="13" t="s">
        <v>30</v>
      </c>
      <c r="AY147" s="154" t="s">
        <v>117</v>
      </c>
    </row>
    <row r="148" spans="2:65" s="1" customFormat="1" ht="16.5" customHeight="1">
      <c r="B148" s="132"/>
      <c r="C148" s="167" t="s">
        <v>174</v>
      </c>
      <c r="D148" s="167" t="s">
        <v>152</v>
      </c>
      <c r="E148" s="168" t="s">
        <v>175</v>
      </c>
      <c r="F148" s="169" t="s">
        <v>176</v>
      </c>
      <c r="G148" s="170" t="s">
        <v>169</v>
      </c>
      <c r="H148" s="171">
        <v>9</v>
      </c>
      <c r="I148" s="172"/>
      <c r="J148" s="173">
        <f>ROUND(I148*H148,2)</f>
        <v>0</v>
      </c>
      <c r="K148" s="169" t="s">
        <v>1</v>
      </c>
      <c r="L148" s="174"/>
      <c r="M148" s="175" t="s">
        <v>1</v>
      </c>
      <c r="N148" s="176" t="s">
        <v>38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154</v>
      </c>
      <c r="AT148" s="144" t="s">
        <v>152</v>
      </c>
      <c r="AU148" s="144" t="s">
        <v>82</v>
      </c>
      <c r="AY148" s="17" t="s">
        <v>117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30</v>
      </c>
      <c r="BK148" s="145">
        <f>ROUND(I148*H148,2)</f>
        <v>0</v>
      </c>
      <c r="BL148" s="17" t="s">
        <v>155</v>
      </c>
      <c r="BM148" s="144" t="s">
        <v>177</v>
      </c>
    </row>
    <row r="149" spans="2:51" s="13" customFormat="1" ht="12">
      <c r="B149" s="153"/>
      <c r="D149" s="147" t="s">
        <v>126</v>
      </c>
      <c r="E149" s="154" t="s">
        <v>1</v>
      </c>
      <c r="F149" s="155" t="s">
        <v>161</v>
      </c>
      <c r="H149" s="156">
        <v>9</v>
      </c>
      <c r="I149" s="157"/>
      <c r="L149" s="153"/>
      <c r="M149" s="158"/>
      <c r="T149" s="159"/>
      <c r="AT149" s="154" t="s">
        <v>126</v>
      </c>
      <c r="AU149" s="154" t="s">
        <v>82</v>
      </c>
      <c r="AV149" s="13" t="s">
        <v>82</v>
      </c>
      <c r="AW149" s="13" t="s">
        <v>29</v>
      </c>
      <c r="AX149" s="13" t="s">
        <v>30</v>
      </c>
      <c r="AY149" s="154" t="s">
        <v>117</v>
      </c>
    </row>
    <row r="150" spans="2:65" s="1" customFormat="1" ht="16.5" customHeight="1">
      <c r="B150" s="132"/>
      <c r="C150" s="167" t="s">
        <v>178</v>
      </c>
      <c r="D150" s="167" t="s">
        <v>152</v>
      </c>
      <c r="E150" s="168" t="s">
        <v>179</v>
      </c>
      <c r="F150" s="169" t="s">
        <v>180</v>
      </c>
      <c r="G150" s="170" t="s">
        <v>169</v>
      </c>
      <c r="H150" s="171">
        <v>5</v>
      </c>
      <c r="I150" s="172"/>
      <c r="J150" s="173">
        <f>ROUND(I150*H150,2)</f>
        <v>0</v>
      </c>
      <c r="K150" s="169" t="s">
        <v>1</v>
      </c>
      <c r="L150" s="174"/>
      <c r="M150" s="175" t="s">
        <v>1</v>
      </c>
      <c r="N150" s="176" t="s">
        <v>38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154</v>
      </c>
      <c r="AT150" s="144" t="s">
        <v>152</v>
      </c>
      <c r="AU150" s="144" t="s">
        <v>82</v>
      </c>
      <c r="AY150" s="17" t="s">
        <v>117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30</v>
      </c>
      <c r="BK150" s="145">
        <f>ROUND(I150*H150,2)</f>
        <v>0</v>
      </c>
      <c r="BL150" s="17" t="s">
        <v>155</v>
      </c>
      <c r="BM150" s="144" t="s">
        <v>181</v>
      </c>
    </row>
    <row r="151" spans="2:51" s="13" customFormat="1" ht="12">
      <c r="B151" s="153"/>
      <c r="D151" s="147" t="s">
        <v>126</v>
      </c>
      <c r="E151" s="154" t="s">
        <v>1</v>
      </c>
      <c r="F151" s="155" t="s">
        <v>151</v>
      </c>
      <c r="H151" s="156">
        <v>5</v>
      </c>
      <c r="I151" s="157"/>
      <c r="L151" s="153"/>
      <c r="M151" s="158"/>
      <c r="T151" s="159"/>
      <c r="AT151" s="154" t="s">
        <v>126</v>
      </c>
      <c r="AU151" s="154" t="s">
        <v>82</v>
      </c>
      <c r="AV151" s="13" t="s">
        <v>82</v>
      </c>
      <c r="AW151" s="13" t="s">
        <v>29</v>
      </c>
      <c r="AX151" s="13" t="s">
        <v>30</v>
      </c>
      <c r="AY151" s="154" t="s">
        <v>117</v>
      </c>
    </row>
    <row r="152" spans="2:65" s="1" customFormat="1" ht="16.5" customHeight="1">
      <c r="B152" s="132"/>
      <c r="C152" s="167" t="s">
        <v>182</v>
      </c>
      <c r="D152" s="167" t="s">
        <v>152</v>
      </c>
      <c r="E152" s="168" t="s">
        <v>183</v>
      </c>
      <c r="F152" s="169" t="s">
        <v>184</v>
      </c>
      <c r="G152" s="170" t="s">
        <v>136</v>
      </c>
      <c r="H152" s="171">
        <v>2850</v>
      </c>
      <c r="I152" s="172"/>
      <c r="J152" s="173">
        <f>ROUND(I152*H152,2)</f>
        <v>0</v>
      </c>
      <c r="K152" s="169" t="s">
        <v>1</v>
      </c>
      <c r="L152" s="174"/>
      <c r="M152" s="175" t="s">
        <v>1</v>
      </c>
      <c r="N152" s="176" t="s">
        <v>38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154</v>
      </c>
      <c r="AT152" s="144" t="s">
        <v>152</v>
      </c>
      <c r="AU152" s="144" t="s">
        <v>82</v>
      </c>
      <c r="AY152" s="17" t="s">
        <v>117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30</v>
      </c>
      <c r="BK152" s="145">
        <f>ROUND(I152*H152,2)</f>
        <v>0</v>
      </c>
      <c r="BL152" s="17" t="s">
        <v>155</v>
      </c>
      <c r="BM152" s="144" t="s">
        <v>185</v>
      </c>
    </row>
    <row r="153" spans="2:51" s="13" customFormat="1" ht="12">
      <c r="B153" s="153"/>
      <c r="D153" s="147" t="s">
        <v>126</v>
      </c>
      <c r="E153" s="154" t="s">
        <v>1</v>
      </c>
      <c r="F153" s="155" t="s">
        <v>186</v>
      </c>
      <c r="H153" s="156">
        <v>2850</v>
      </c>
      <c r="I153" s="157"/>
      <c r="L153" s="153"/>
      <c r="M153" s="158"/>
      <c r="T153" s="159"/>
      <c r="AT153" s="154" t="s">
        <v>126</v>
      </c>
      <c r="AU153" s="154" t="s">
        <v>82</v>
      </c>
      <c r="AV153" s="13" t="s">
        <v>82</v>
      </c>
      <c r="AW153" s="13" t="s">
        <v>29</v>
      </c>
      <c r="AX153" s="13" t="s">
        <v>30</v>
      </c>
      <c r="AY153" s="154" t="s">
        <v>117</v>
      </c>
    </row>
    <row r="154" spans="2:65" s="1" customFormat="1" ht="16.5" customHeight="1">
      <c r="B154" s="132"/>
      <c r="C154" s="167" t="s">
        <v>187</v>
      </c>
      <c r="D154" s="167" t="s">
        <v>152</v>
      </c>
      <c r="E154" s="168" t="s">
        <v>188</v>
      </c>
      <c r="F154" s="169" t="s">
        <v>189</v>
      </c>
      <c r="G154" s="170" t="s">
        <v>136</v>
      </c>
      <c r="H154" s="171">
        <v>2850</v>
      </c>
      <c r="I154" s="172"/>
      <c r="J154" s="173">
        <f>ROUND(I154*H154,2)</f>
        <v>0</v>
      </c>
      <c r="K154" s="169" t="s">
        <v>1</v>
      </c>
      <c r="L154" s="174"/>
      <c r="M154" s="175" t="s">
        <v>1</v>
      </c>
      <c r="N154" s="176" t="s">
        <v>38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154</v>
      </c>
      <c r="AT154" s="144" t="s">
        <v>152</v>
      </c>
      <c r="AU154" s="144" t="s">
        <v>82</v>
      </c>
      <c r="AY154" s="17" t="s">
        <v>117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30</v>
      </c>
      <c r="BK154" s="145">
        <f>ROUND(I154*H154,2)</f>
        <v>0</v>
      </c>
      <c r="BL154" s="17" t="s">
        <v>155</v>
      </c>
      <c r="BM154" s="144" t="s">
        <v>190</v>
      </c>
    </row>
    <row r="155" spans="2:51" s="13" customFormat="1" ht="12">
      <c r="B155" s="153"/>
      <c r="D155" s="147" t="s">
        <v>126</v>
      </c>
      <c r="E155" s="154" t="s">
        <v>1</v>
      </c>
      <c r="F155" s="155" t="s">
        <v>186</v>
      </c>
      <c r="H155" s="156">
        <v>2850</v>
      </c>
      <c r="I155" s="157"/>
      <c r="L155" s="153"/>
      <c r="M155" s="158"/>
      <c r="T155" s="159"/>
      <c r="AT155" s="154" t="s">
        <v>126</v>
      </c>
      <c r="AU155" s="154" t="s">
        <v>82</v>
      </c>
      <c r="AV155" s="13" t="s">
        <v>82</v>
      </c>
      <c r="AW155" s="13" t="s">
        <v>29</v>
      </c>
      <c r="AX155" s="13" t="s">
        <v>30</v>
      </c>
      <c r="AY155" s="154" t="s">
        <v>117</v>
      </c>
    </row>
    <row r="156" spans="2:65" s="1" customFormat="1" ht="16.5" customHeight="1">
      <c r="B156" s="132"/>
      <c r="C156" s="167" t="s">
        <v>191</v>
      </c>
      <c r="D156" s="167" t="s">
        <v>152</v>
      </c>
      <c r="E156" s="168" t="s">
        <v>192</v>
      </c>
      <c r="F156" s="169" t="s">
        <v>193</v>
      </c>
      <c r="G156" s="170" t="s">
        <v>136</v>
      </c>
      <c r="H156" s="171">
        <v>700</v>
      </c>
      <c r="I156" s="172"/>
      <c r="J156" s="173">
        <f>ROUND(I156*H156,2)</f>
        <v>0</v>
      </c>
      <c r="K156" s="169" t="s">
        <v>1</v>
      </c>
      <c r="L156" s="174"/>
      <c r="M156" s="175" t="s">
        <v>1</v>
      </c>
      <c r="N156" s="176" t="s">
        <v>38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154</v>
      </c>
      <c r="AT156" s="144" t="s">
        <v>152</v>
      </c>
      <c r="AU156" s="144" t="s">
        <v>82</v>
      </c>
      <c r="AY156" s="17" t="s">
        <v>117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30</v>
      </c>
      <c r="BK156" s="145">
        <f>ROUND(I156*H156,2)</f>
        <v>0</v>
      </c>
      <c r="BL156" s="17" t="s">
        <v>155</v>
      </c>
      <c r="BM156" s="144" t="s">
        <v>194</v>
      </c>
    </row>
    <row r="157" spans="2:51" s="13" customFormat="1" ht="12">
      <c r="B157" s="153"/>
      <c r="D157" s="147" t="s">
        <v>126</v>
      </c>
      <c r="E157" s="154" t="s">
        <v>1</v>
      </c>
      <c r="F157" s="155" t="s">
        <v>195</v>
      </c>
      <c r="H157" s="156">
        <v>700</v>
      </c>
      <c r="I157" s="157"/>
      <c r="L157" s="153"/>
      <c r="M157" s="158"/>
      <c r="T157" s="159"/>
      <c r="AT157" s="154" t="s">
        <v>126</v>
      </c>
      <c r="AU157" s="154" t="s">
        <v>82</v>
      </c>
      <c r="AV157" s="13" t="s">
        <v>82</v>
      </c>
      <c r="AW157" s="13" t="s">
        <v>29</v>
      </c>
      <c r="AX157" s="13" t="s">
        <v>30</v>
      </c>
      <c r="AY157" s="154" t="s">
        <v>117</v>
      </c>
    </row>
    <row r="158" spans="2:65" s="1" customFormat="1" ht="24.15" customHeight="1">
      <c r="B158" s="132"/>
      <c r="C158" s="133" t="s">
        <v>8</v>
      </c>
      <c r="D158" s="133" t="s">
        <v>119</v>
      </c>
      <c r="E158" s="134" t="s">
        <v>196</v>
      </c>
      <c r="F158" s="135" t="s">
        <v>531</v>
      </c>
      <c r="G158" s="136" t="s">
        <v>169</v>
      </c>
      <c r="H158" s="137">
        <v>1</v>
      </c>
      <c r="I158" s="138"/>
      <c r="J158" s="139">
        <f>ROUND(I158*H158,2)</f>
        <v>0</v>
      </c>
      <c r="K158" s="135" t="s">
        <v>1</v>
      </c>
      <c r="L158" s="32"/>
      <c r="M158" s="140" t="s">
        <v>1</v>
      </c>
      <c r="N158" s="141" t="s">
        <v>38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155</v>
      </c>
      <c r="AT158" s="144" t="s">
        <v>119</v>
      </c>
      <c r="AU158" s="144" t="s">
        <v>82</v>
      </c>
      <c r="AY158" s="17" t="s">
        <v>117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30</v>
      </c>
      <c r="BK158" s="145">
        <f>ROUND(I158*H158,2)</f>
        <v>0</v>
      </c>
      <c r="BL158" s="17" t="s">
        <v>155</v>
      </c>
      <c r="BM158" s="144" t="s">
        <v>197</v>
      </c>
    </row>
    <row r="159" spans="2:51" s="13" customFormat="1" ht="12">
      <c r="B159" s="153"/>
      <c r="D159" s="147" t="s">
        <v>126</v>
      </c>
      <c r="E159" s="154" t="s">
        <v>1</v>
      </c>
      <c r="F159" s="155" t="s">
        <v>30</v>
      </c>
      <c r="H159" s="156">
        <v>1</v>
      </c>
      <c r="I159" s="157"/>
      <c r="L159" s="153"/>
      <c r="M159" s="158"/>
      <c r="T159" s="159"/>
      <c r="AT159" s="154" t="s">
        <v>126</v>
      </c>
      <c r="AU159" s="154" t="s">
        <v>82</v>
      </c>
      <c r="AV159" s="13" t="s">
        <v>82</v>
      </c>
      <c r="AW159" s="13" t="s">
        <v>29</v>
      </c>
      <c r="AX159" s="13" t="s">
        <v>30</v>
      </c>
      <c r="AY159" s="154" t="s">
        <v>117</v>
      </c>
    </row>
    <row r="160" spans="2:65" s="1" customFormat="1" ht="24.15" customHeight="1">
      <c r="B160" s="132"/>
      <c r="C160" s="133" t="s">
        <v>155</v>
      </c>
      <c r="D160" s="133" t="s">
        <v>119</v>
      </c>
      <c r="E160" s="134" t="s">
        <v>198</v>
      </c>
      <c r="F160" s="135" t="s">
        <v>199</v>
      </c>
      <c r="G160" s="136" t="s">
        <v>169</v>
      </c>
      <c r="H160" s="137">
        <v>1</v>
      </c>
      <c r="I160" s="138"/>
      <c r="J160" s="139">
        <f>ROUND(I160*H160,2)</f>
        <v>0</v>
      </c>
      <c r="K160" s="135" t="s">
        <v>1</v>
      </c>
      <c r="L160" s="32"/>
      <c r="M160" s="140" t="s">
        <v>1</v>
      </c>
      <c r="N160" s="141" t="s">
        <v>38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155</v>
      </c>
      <c r="AT160" s="144" t="s">
        <v>119</v>
      </c>
      <c r="AU160" s="144" t="s">
        <v>82</v>
      </c>
      <c r="AY160" s="17" t="s">
        <v>117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30</v>
      </c>
      <c r="BK160" s="145">
        <f>ROUND(I160*H160,2)</f>
        <v>0</v>
      </c>
      <c r="BL160" s="17" t="s">
        <v>155</v>
      </c>
      <c r="BM160" s="144" t="s">
        <v>200</v>
      </c>
    </row>
    <row r="161" spans="2:51" s="13" customFormat="1" ht="12">
      <c r="B161" s="153"/>
      <c r="D161" s="147" t="s">
        <v>126</v>
      </c>
      <c r="E161" s="154" t="s">
        <v>1</v>
      </c>
      <c r="F161" s="155" t="s">
        <v>30</v>
      </c>
      <c r="H161" s="156">
        <v>1</v>
      </c>
      <c r="I161" s="157"/>
      <c r="L161" s="153"/>
      <c r="M161" s="177"/>
      <c r="N161" s="178"/>
      <c r="O161" s="178"/>
      <c r="P161" s="178"/>
      <c r="Q161" s="178"/>
      <c r="R161" s="178"/>
      <c r="S161" s="178"/>
      <c r="T161" s="179"/>
      <c r="AT161" s="154" t="s">
        <v>126</v>
      </c>
      <c r="AU161" s="154" t="s">
        <v>82</v>
      </c>
      <c r="AV161" s="13" t="s">
        <v>82</v>
      </c>
      <c r="AW161" s="13" t="s">
        <v>29</v>
      </c>
      <c r="AX161" s="13" t="s">
        <v>30</v>
      </c>
      <c r="AY161" s="154" t="s">
        <v>117</v>
      </c>
    </row>
    <row r="162" spans="2:12" s="1" customFormat="1" ht="6.9" customHeight="1"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2"/>
    </row>
  </sheetData>
  <autoFilter ref="C117:K16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5"/>
  <sheetViews>
    <sheetView showGridLines="0" workbookViewId="0" topLeftCell="A113">
      <selection activeCell="J12" sqref="J1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7" t="s">
        <v>85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" customHeight="1">
      <c r="B4" s="20"/>
      <c r="D4" s="21" t="s">
        <v>92</v>
      </c>
      <c r="L4" s="20"/>
      <c r="M4" s="87" t="s">
        <v>10</v>
      </c>
      <c r="AT4" s="17" t="s">
        <v>3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0" t="str">
        <f>'Rekapitulace stavby'!K6</f>
        <v>FVE ČOV Brno - Modřice</v>
      </c>
      <c r="F7" s="231"/>
      <c r="G7" s="231"/>
      <c r="H7" s="231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12" t="s">
        <v>201</v>
      </c>
      <c r="F9" s="229"/>
      <c r="G9" s="229"/>
      <c r="H9" s="229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/>
      <c r="L12" s="32"/>
    </row>
    <row r="13" spans="2:12" s="1" customFormat="1" ht="10.95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2" t="str">
        <f>'Rekapitulace stavby'!E14</f>
        <v>Vyplň údaj</v>
      </c>
      <c r="F18" s="202"/>
      <c r="G18" s="202"/>
      <c r="H18" s="202"/>
      <c r="I18" s="27" t="s">
        <v>25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32</v>
      </c>
      <c r="L26" s="32"/>
    </row>
    <row r="27" spans="2:12" s="7" customFormat="1" ht="16.5" customHeight="1">
      <c r="B27" s="88"/>
      <c r="E27" s="206" t="s">
        <v>1</v>
      </c>
      <c r="F27" s="206"/>
      <c r="G27" s="206"/>
      <c r="H27" s="206"/>
      <c r="L27" s="88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89" t="s">
        <v>33</v>
      </c>
      <c r="J30" s="65">
        <f>ROUND(J118,0)</f>
        <v>0</v>
      </c>
      <c r="L30" s="32"/>
    </row>
    <row r="31" spans="2:12" s="1" customFormat="1" ht="6.9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35</v>
      </c>
      <c r="I32" s="35" t="s">
        <v>34</v>
      </c>
      <c r="J32" s="35" t="s">
        <v>36</v>
      </c>
      <c r="L32" s="32"/>
    </row>
    <row r="33" spans="2:12" s="1" customFormat="1" ht="14.4" customHeight="1">
      <c r="B33" s="32"/>
      <c r="D33" s="90" t="s">
        <v>37</v>
      </c>
      <c r="E33" s="27" t="s">
        <v>38</v>
      </c>
      <c r="F33" s="91">
        <f>ROUND((SUM(BE118:BE134)),0)</f>
        <v>0</v>
      </c>
      <c r="I33" s="92">
        <v>0.21</v>
      </c>
      <c r="J33" s="91">
        <f>ROUND(((SUM(BE118:BE134))*I33),0)</f>
        <v>0</v>
      </c>
      <c r="L33" s="32"/>
    </row>
    <row r="34" spans="2:12" s="1" customFormat="1" ht="14.4" customHeight="1">
      <c r="B34" s="32"/>
      <c r="E34" s="27" t="s">
        <v>39</v>
      </c>
      <c r="F34" s="91">
        <f>ROUND((SUM(BF118:BF134)),0)</f>
        <v>0</v>
      </c>
      <c r="I34" s="92">
        <v>0.15</v>
      </c>
      <c r="J34" s="91">
        <f>ROUND(((SUM(BF118:BF134))*I34),0)</f>
        <v>0</v>
      </c>
      <c r="L34" s="32"/>
    </row>
    <row r="35" spans="2:12" s="1" customFormat="1" ht="14.4" customHeight="1" hidden="1">
      <c r="B35" s="32"/>
      <c r="E35" s="27" t="s">
        <v>40</v>
      </c>
      <c r="F35" s="91">
        <f>ROUND((SUM(BG118:BG134)),0)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41</v>
      </c>
      <c r="F36" s="91">
        <f>ROUND((SUM(BH118:BH134)),0)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42</v>
      </c>
      <c r="F37" s="91">
        <f>ROUND((SUM(BI118:BI134)),0)</f>
        <v>0</v>
      </c>
      <c r="I37" s="92">
        <v>0</v>
      </c>
      <c r="J37" s="91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3"/>
      <c r="D39" s="94" t="s">
        <v>43</v>
      </c>
      <c r="E39" s="56"/>
      <c r="F39" s="56"/>
      <c r="G39" s="95" t="s">
        <v>44</v>
      </c>
      <c r="H39" s="96" t="s">
        <v>45</v>
      </c>
      <c r="I39" s="56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3.2">
      <c r="B61" s="32"/>
      <c r="D61" s="43" t="s">
        <v>48</v>
      </c>
      <c r="E61" s="34"/>
      <c r="F61" s="99" t="s">
        <v>49</v>
      </c>
      <c r="G61" s="43" t="s">
        <v>48</v>
      </c>
      <c r="H61" s="34"/>
      <c r="I61" s="34"/>
      <c r="J61" s="100" t="s">
        <v>49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.2">
      <c r="B65" s="32"/>
      <c r="D65" s="41" t="s">
        <v>50</v>
      </c>
      <c r="E65" s="42"/>
      <c r="F65" s="42"/>
      <c r="G65" s="41" t="s">
        <v>51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3.2">
      <c r="B76" s="32"/>
      <c r="D76" s="43" t="s">
        <v>48</v>
      </c>
      <c r="E76" s="34"/>
      <c r="F76" s="99" t="s">
        <v>49</v>
      </c>
      <c r="G76" s="43" t="s">
        <v>48</v>
      </c>
      <c r="H76" s="34"/>
      <c r="I76" s="34"/>
      <c r="J76" s="100" t="s">
        <v>49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" customHeight="1">
      <c r="B82" s="32"/>
      <c r="C82" s="21" t="s">
        <v>95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0" t="str">
        <f>E7</f>
        <v>FVE ČOV Brno - Modřice</v>
      </c>
      <c r="F85" s="231"/>
      <c r="G85" s="231"/>
      <c r="H85" s="231"/>
      <c r="L85" s="32"/>
    </row>
    <row r="86" spans="2:12" s="1" customFormat="1" ht="12" customHeight="1">
      <c r="B86" s="32"/>
      <c r="C86" s="27" t="s">
        <v>93</v>
      </c>
      <c r="L86" s="32"/>
    </row>
    <row r="87" spans="2:12" s="1" customFormat="1" ht="16.5" customHeight="1">
      <c r="B87" s="32"/>
      <c r="E87" s="212" t="str">
        <f>E9</f>
        <v>SO02 - Trafostanice</v>
      </c>
      <c r="F87" s="229"/>
      <c r="G87" s="229"/>
      <c r="H87" s="229"/>
      <c r="L87" s="32"/>
    </row>
    <row r="88" spans="2:12" s="1" customFormat="1" ht="6.9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/>
      </c>
      <c r="L89" s="32"/>
    </row>
    <row r="90" spans="2:12" s="1" customFormat="1" ht="6.9" customHeight="1">
      <c r="B90" s="32"/>
      <c r="L90" s="32"/>
    </row>
    <row r="91" spans="2:12" s="1" customFormat="1" ht="15.15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1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96</v>
      </c>
      <c r="D94" s="93"/>
      <c r="E94" s="93"/>
      <c r="F94" s="93"/>
      <c r="G94" s="93"/>
      <c r="H94" s="93"/>
      <c r="I94" s="93"/>
      <c r="J94" s="102" t="s">
        <v>97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5" customHeight="1">
      <c r="B96" s="32"/>
      <c r="C96" s="103" t="s">
        <v>98</v>
      </c>
      <c r="J96" s="65">
        <f>J118</f>
        <v>0</v>
      </c>
      <c r="L96" s="32"/>
      <c r="AU96" s="17" t="s">
        <v>99</v>
      </c>
    </row>
    <row r="97" spans="2:12" s="8" customFormat="1" ht="24.9" customHeight="1">
      <c r="B97" s="104"/>
      <c r="D97" s="105" t="s">
        <v>100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5" customHeight="1">
      <c r="B98" s="108"/>
      <c r="D98" s="109" t="s">
        <v>202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32"/>
      <c r="L99" s="32"/>
    </row>
    <row r="100" spans="2:12" s="1" customFormat="1" ht="6.9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2"/>
    </row>
    <row r="104" spans="2:12" s="1" customFormat="1" ht="6.9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2"/>
    </row>
    <row r="105" spans="2:12" s="1" customFormat="1" ht="24.9" customHeight="1">
      <c r="B105" s="32"/>
      <c r="C105" s="21" t="s">
        <v>102</v>
      </c>
      <c r="L105" s="32"/>
    </row>
    <row r="106" spans="2:12" s="1" customFormat="1" ht="6.9" customHeight="1">
      <c r="B106" s="32"/>
      <c r="L106" s="32"/>
    </row>
    <row r="107" spans="2:12" s="1" customFormat="1" ht="12" customHeight="1">
      <c r="B107" s="32"/>
      <c r="C107" s="27" t="s">
        <v>16</v>
      </c>
      <c r="L107" s="32"/>
    </row>
    <row r="108" spans="2:12" s="1" customFormat="1" ht="16.5" customHeight="1">
      <c r="B108" s="32"/>
      <c r="E108" s="230" t="str">
        <f>E7</f>
        <v>FVE ČOV Brno - Modřice</v>
      </c>
      <c r="F108" s="231"/>
      <c r="G108" s="231"/>
      <c r="H108" s="231"/>
      <c r="L108" s="32"/>
    </row>
    <row r="109" spans="2:12" s="1" customFormat="1" ht="12" customHeight="1">
      <c r="B109" s="32"/>
      <c r="C109" s="27" t="s">
        <v>93</v>
      </c>
      <c r="L109" s="32"/>
    </row>
    <row r="110" spans="2:12" s="1" customFormat="1" ht="16.5" customHeight="1">
      <c r="B110" s="32"/>
      <c r="E110" s="212" t="str">
        <f>E9</f>
        <v>SO02 - Trafostanice</v>
      </c>
      <c r="F110" s="229"/>
      <c r="G110" s="229"/>
      <c r="H110" s="229"/>
      <c r="L110" s="32"/>
    </row>
    <row r="111" spans="2:12" s="1" customFormat="1" ht="6.9" customHeight="1">
      <c r="B111" s="32"/>
      <c r="L111" s="32"/>
    </row>
    <row r="112" spans="2:12" s="1" customFormat="1" ht="12" customHeight="1">
      <c r="B112" s="32"/>
      <c r="C112" s="27" t="s">
        <v>20</v>
      </c>
      <c r="F112" s="25" t="str">
        <f>F12</f>
        <v xml:space="preserve"> </v>
      </c>
      <c r="I112" s="27" t="s">
        <v>22</v>
      </c>
      <c r="J112" s="52" t="str">
        <f>IF(J12="","",J12)</f>
        <v/>
      </c>
      <c r="L112" s="32"/>
    </row>
    <row r="113" spans="2:12" s="1" customFormat="1" ht="6.9" customHeight="1">
      <c r="B113" s="32"/>
      <c r="L113" s="32"/>
    </row>
    <row r="114" spans="2:12" s="1" customFormat="1" ht="15.15" customHeight="1">
      <c r="B114" s="32"/>
      <c r="C114" s="27" t="s">
        <v>23</v>
      </c>
      <c r="F114" s="25" t="str">
        <f>E15</f>
        <v xml:space="preserve"> </v>
      </c>
      <c r="I114" s="27" t="s">
        <v>28</v>
      </c>
      <c r="J114" s="30" t="str">
        <f>E21</f>
        <v xml:space="preserve"> </v>
      </c>
      <c r="L114" s="32"/>
    </row>
    <row r="115" spans="2:12" s="1" customFormat="1" ht="15.15" customHeight="1">
      <c r="B115" s="32"/>
      <c r="C115" s="27" t="s">
        <v>26</v>
      </c>
      <c r="F115" s="25" t="str">
        <f>IF(E18="","",E18)</f>
        <v>Vyplň údaj</v>
      </c>
      <c r="I115" s="27" t="s">
        <v>31</v>
      </c>
      <c r="J115" s="30" t="str">
        <f>E24</f>
        <v xml:space="preserve"> </v>
      </c>
      <c r="L115" s="32"/>
    </row>
    <row r="116" spans="2:12" s="1" customFormat="1" ht="10.35" customHeight="1">
      <c r="B116" s="32"/>
      <c r="L116" s="32"/>
    </row>
    <row r="117" spans="2:20" s="10" customFormat="1" ht="29.25" customHeight="1">
      <c r="B117" s="112"/>
      <c r="C117" s="113" t="s">
        <v>103</v>
      </c>
      <c r="D117" s="114" t="s">
        <v>58</v>
      </c>
      <c r="E117" s="114" t="s">
        <v>54</v>
      </c>
      <c r="F117" s="114" t="s">
        <v>55</v>
      </c>
      <c r="G117" s="114" t="s">
        <v>104</v>
      </c>
      <c r="H117" s="114" t="s">
        <v>105</v>
      </c>
      <c r="I117" s="114" t="s">
        <v>106</v>
      </c>
      <c r="J117" s="114" t="s">
        <v>97</v>
      </c>
      <c r="K117" s="115" t="s">
        <v>107</v>
      </c>
      <c r="L117" s="112"/>
      <c r="M117" s="58" t="s">
        <v>1</v>
      </c>
      <c r="N117" s="59" t="s">
        <v>37</v>
      </c>
      <c r="O117" s="59" t="s">
        <v>108</v>
      </c>
      <c r="P117" s="59" t="s">
        <v>109</v>
      </c>
      <c r="Q117" s="59" t="s">
        <v>110</v>
      </c>
      <c r="R117" s="59" t="s">
        <v>111</v>
      </c>
      <c r="S117" s="59" t="s">
        <v>112</v>
      </c>
      <c r="T117" s="60" t="s">
        <v>113</v>
      </c>
    </row>
    <row r="118" spans="2:63" s="1" customFormat="1" ht="22.95" customHeight="1">
      <c r="B118" s="32"/>
      <c r="C118" s="63" t="s">
        <v>114</v>
      </c>
      <c r="J118" s="116">
        <f>BK118</f>
        <v>0</v>
      </c>
      <c r="L118" s="32"/>
      <c r="M118" s="61"/>
      <c r="N118" s="53"/>
      <c r="O118" s="53"/>
      <c r="P118" s="117">
        <f>P119</f>
        <v>0</v>
      </c>
      <c r="Q118" s="53"/>
      <c r="R118" s="117">
        <f>R119</f>
        <v>8.47368</v>
      </c>
      <c r="S118" s="53"/>
      <c r="T118" s="118">
        <f>T119</f>
        <v>0</v>
      </c>
      <c r="AT118" s="17" t="s">
        <v>72</v>
      </c>
      <c r="AU118" s="17" t="s">
        <v>99</v>
      </c>
      <c r="BK118" s="119">
        <f>BK119</f>
        <v>0</v>
      </c>
    </row>
    <row r="119" spans="2:63" s="11" customFormat="1" ht="25.95" customHeight="1">
      <c r="B119" s="120"/>
      <c r="D119" s="121" t="s">
        <v>72</v>
      </c>
      <c r="E119" s="122" t="s">
        <v>115</v>
      </c>
      <c r="F119" s="122" t="s">
        <v>116</v>
      </c>
      <c r="I119" s="123"/>
      <c r="J119" s="124">
        <f>BK119</f>
        <v>0</v>
      </c>
      <c r="L119" s="120"/>
      <c r="M119" s="125"/>
      <c r="P119" s="126">
        <f>P120</f>
        <v>0</v>
      </c>
      <c r="R119" s="126">
        <f>R120</f>
        <v>8.47368</v>
      </c>
      <c r="T119" s="127">
        <f>T120</f>
        <v>0</v>
      </c>
      <c r="AR119" s="121" t="s">
        <v>82</v>
      </c>
      <c r="AT119" s="128" t="s">
        <v>72</v>
      </c>
      <c r="AU119" s="128" t="s">
        <v>73</v>
      </c>
      <c r="AY119" s="121" t="s">
        <v>117</v>
      </c>
      <c r="BK119" s="129">
        <f>BK120</f>
        <v>0</v>
      </c>
    </row>
    <row r="120" spans="2:63" s="11" customFormat="1" ht="22.95" customHeight="1">
      <c r="B120" s="120"/>
      <c r="D120" s="121" t="s">
        <v>72</v>
      </c>
      <c r="E120" s="130" t="s">
        <v>203</v>
      </c>
      <c r="F120" s="130" t="s">
        <v>204</v>
      </c>
      <c r="I120" s="123"/>
      <c r="J120" s="131">
        <f>BK120</f>
        <v>0</v>
      </c>
      <c r="L120" s="120"/>
      <c r="M120" s="125"/>
      <c r="P120" s="126">
        <f>SUM(P121:P134)</f>
        <v>0</v>
      </c>
      <c r="R120" s="126">
        <f>SUM(R121:R134)</f>
        <v>8.47368</v>
      </c>
      <c r="T120" s="127">
        <f>SUM(T121:T134)</f>
        <v>0</v>
      </c>
      <c r="AR120" s="121" t="s">
        <v>82</v>
      </c>
      <c r="AT120" s="128" t="s">
        <v>72</v>
      </c>
      <c r="AU120" s="128" t="s">
        <v>30</v>
      </c>
      <c r="AY120" s="121" t="s">
        <v>117</v>
      </c>
      <c r="BK120" s="129">
        <f>SUM(BK121:BK134)</f>
        <v>0</v>
      </c>
    </row>
    <row r="121" spans="2:65" s="1" customFormat="1" ht="16.5" customHeight="1">
      <c r="B121" s="132"/>
      <c r="C121" s="133" t="s">
        <v>30</v>
      </c>
      <c r="D121" s="133" t="s">
        <v>119</v>
      </c>
      <c r="E121" s="134" t="s">
        <v>205</v>
      </c>
      <c r="F121" s="135" t="s">
        <v>206</v>
      </c>
      <c r="G121" s="136" t="s">
        <v>169</v>
      </c>
      <c r="H121" s="137">
        <v>1</v>
      </c>
      <c r="I121" s="138"/>
      <c r="J121" s="139">
        <f>ROUND(I121*H121,2)</f>
        <v>0</v>
      </c>
      <c r="K121" s="135" t="s">
        <v>1</v>
      </c>
      <c r="L121" s="32"/>
      <c r="M121" s="140" t="s">
        <v>1</v>
      </c>
      <c r="N121" s="141" t="s">
        <v>38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155</v>
      </c>
      <c r="AT121" s="144" t="s">
        <v>119</v>
      </c>
      <c r="AU121" s="144" t="s">
        <v>82</v>
      </c>
      <c r="AY121" s="17" t="s">
        <v>117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7" t="s">
        <v>30</v>
      </c>
      <c r="BK121" s="145">
        <f>ROUND(I121*H121,2)</f>
        <v>0</v>
      </c>
      <c r="BL121" s="17" t="s">
        <v>155</v>
      </c>
      <c r="BM121" s="144" t="s">
        <v>207</v>
      </c>
    </row>
    <row r="122" spans="2:51" s="13" customFormat="1" ht="12">
      <c r="B122" s="153"/>
      <c r="D122" s="147" t="s">
        <v>126</v>
      </c>
      <c r="E122" s="154" t="s">
        <v>1</v>
      </c>
      <c r="F122" s="155" t="s">
        <v>30</v>
      </c>
      <c r="H122" s="156">
        <v>1</v>
      </c>
      <c r="I122" s="157"/>
      <c r="L122" s="153"/>
      <c r="M122" s="158"/>
      <c r="T122" s="159"/>
      <c r="AT122" s="154" t="s">
        <v>126</v>
      </c>
      <c r="AU122" s="154" t="s">
        <v>82</v>
      </c>
      <c r="AV122" s="13" t="s">
        <v>82</v>
      </c>
      <c r="AW122" s="13" t="s">
        <v>29</v>
      </c>
      <c r="AX122" s="13" t="s">
        <v>30</v>
      </c>
      <c r="AY122" s="154" t="s">
        <v>117</v>
      </c>
    </row>
    <row r="123" spans="2:65" s="1" customFormat="1" ht="16.5" customHeight="1">
      <c r="B123" s="132"/>
      <c r="C123" s="133" t="s">
        <v>82</v>
      </c>
      <c r="D123" s="133" t="s">
        <v>119</v>
      </c>
      <c r="E123" s="134" t="s">
        <v>208</v>
      </c>
      <c r="F123" s="135" t="s">
        <v>209</v>
      </c>
      <c r="G123" s="136" t="s">
        <v>169</v>
      </c>
      <c r="H123" s="137">
        <v>1</v>
      </c>
      <c r="I123" s="138"/>
      <c r="J123" s="139">
        <f>ROUND(I123*H123,2)</f>
        <v>0</v>
      </c>
      <c r="K123" s="135" t="s">
        <v>1</v>
      </c>
      <c r="L123" s="32"/>
      <c r="M123" s="140" t="s">
        <v>1</v>
      </c>
      <c r="N123" s="141" t="s">
        <v>38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155</v>
      </c>
      <c r="AT123" s="144" t="s">
        <v>119</v>
      </c>
      <c r="AU123" s="144" t="s">
        <v>82</v>
      </c>
      <c r="AY123" s="17" t="s">
        <v>117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30</v>
      </c>
      <c r="BK123" s="145">
        <f>ROUND(I123*H123,2)</f>
        <v>0</v>
      </c>
      <c r="BL123" s="17" t="s">
        <v>155</v>
      </c>
      <c r="BM123" s="144" t="s">
        <v>210</v>
      </c>
    </row>
    <row r="124" spans="2:51" s="13" customFormat="1" ht="12">
      <c r="B124" s="153"/>
      <c r="D124" s="147" t="s">
        <v>126</v>
      </c>
      <c r="E124" s="154" t="s">
        <v>1</v>
      </c>
      <c r="F124" s="155" t="s">
        <v>30</v>
      </c>
      <c r="H124" s="156">
        <v>1</v>
      </c>
      <c r="I124" s="157"/>
      <c r="L124" s="153"/>
      <c r="M124" s="158"/>
      <c r="T124" s="159"/>
      <c r="AT124" s="154" t="s">
        <v>126</v>
      </c>
      <c r="AU124" s="154" t="s">
        <v>82</v>
      </c>
      <c r="AV124" s="13" t="s">
        <v>82</v>
      </c>
      <c r="AW124" s="13" t="s">
        <v>29</v>
      </c>
      <c r="AX124" s="13" t="s">
        <v>30</v>
      </c>
      <c r="AY124" s="154" t="s">
        <v>117</v>
      </c>
    </row>
    <row r="125" spans="2:65" s="1" customFormat="1" ht="16.5" customHeight="1">
      <c r="B125" s="132"/>
      <c r="C125" s="133" t="s">
        <v>129</v>
      </c>
      <c r="D125" s="133" t="s">
        <v>119</v>
      </c>
      <c r="E125" s="134" t="s">
        <v>211</v>
      </c>
      <c r="F125" s="135" t="s">
        <v>212</v>
      </c>
      <c r="G125" s="136" t="s">
        <v>169</v>
      </c>
      <c r="H125" s="137">
        <v>1</v>
      </c>
      <c r="I125" s="138"/>
      <c r="J125" s="139">
        <f>ROUND(I125*H125,2)</f>
        <v>0</v>
      </c>
      <c r="K125" s="135" t="s">
        <v>1</v>
      </c>
      <c r="L125" s="32"/>
      <c r="M125" s="140" t="s">
        <v>1</v>
      </c>
      <c r="N125" s="141" t="s">
        <v>38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155</v>
      </c>
      <c r="AT125" s="144" t="s">
        <v>119</v>
      </c>
      <c r="AU125" s="144" t="s">
        <v>82</v>
      </c>
      <c r="AY125" s="17" t="s">
        <v>117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30</v>
      </c>
      <c r="BK125" s="145">
        <f>ROUND(I125*H125,2)</f>
        <v>0</v>
      </c>
      <c r="BL125" s="17" t="s">
        <v>155</v>
      </c>
      <c r="BM125" s="144" t="s">
        <v>213</v>
      </c>
    </row>
    <row r="126" spans="2:51" s="13" customFormat="1" ht="12">
      <c r="B126" s="153"/>
      <c r="D126" s="147" t="s">
        <v>126</v>
      </c>
      <c r="E126" s="154" t="s">
        <v>1</v>
      </c>
      <c r="F126" s="155" t="s">
        <v>30</v>
      </c>
      <c r="H126" s="156">
        <v>1</v>
      </c>
      <c r="I126" s="157"/>
      <c r="L126" s="153"/>
      <c r="M126" s="158"/>
      <c r="T126" s="159"/>
      <c r="AT126" s="154" t="s">
        <v>126</v>
      </c>
      <c r="AU126" s="154" t="s">
        <v>82</v>
      </c>
      <c r="AV126" s="13" t="s">
        <v>82</v>
      </c>
      <c r="AW126" s="13" t="s">
        <v>29</v>
      </c>
      <c r="AX126" s="13" t="s">
        <v>30</v>
      </c>
      <c r="AY126" s="154" t="s">
        <v>117</v>
      </c>
    </row>
    <row r="127" spans="2:65" s="1" customFormat="1" ht="16.5" customHeight="1">
      <c r="B127" s="132"/>
      <c r="C127" s="133" t="s">
        <v>140</v>
      </c>
      <c r="D127" s="133" t="s">
        <v>119</v>
      </c>
      <c r="E127" s="134" t="s">
        <v>214</v>
      </c>
      <c r="F127" s="135" t="s">
        <v>215</v>
      </c>
      <c r="G127" s="136" t="s">
        <v>169</v>
      </c>
      <c r="H127" s="137">
        <v>1</v>
      </c>
      <c r="I127" s="138"/>
      <c r="J127" s="139">
        <f>ROUND(I127*H127,2)</f>
        <v>0</v>
      </c>
      <c r="K127" s="135" t="s">
        <v>1</v>
      </c>
      <c r="L127" s="32"/>
      <c r="M127" s="140" t="s">
        <v>1</v>
      </c>
      <c r="N127" s="141" t="s">
        <v>38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155</v>
      </c>
      <c r="AT127" s="144" t="s">
        <v>119</v>
      </c>
      <c r="AU127" s="144" t="s">
        <v>82</v>
      </c>
      <c r="AY127" s="17" t="s">
        <v>117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30</v>
      </c>
      <c r="BK127" s="145">
        <f>ROUND(I127*H127,2)</f>
        <v>0</v>
      </c>
      <c r="BL127" s="17" t="s">
        <v>155</v>
      </c>
      <c r="BM127" s="144" t="s">
        <v>216</v>
      </c>
    </row>
    <row r="128" spans="2:51" s="13" customFormat="1" ht="12">
      <c r="B128" s="153"/>
      <c r="D128" s="147" t="s">
        <v>126</v>
      </c>
      <c r="E128" s="154" t="s">
        <v>1</v>
      </c>
      <c r="F128" s="155" t="s">
        <v>30</v>
      </c>
      <c r="H128" s="156">
        <v>1</v>
      </c>
      <c r="I128" s="157"/>
      <c r="L128" s="153"/>
      <c r="M128" s="158"/>
      <c r="T128" s="159"/>
      <c r="AT128" s="154" t="s">
        <v>126</v>
      </c>
      <c r="AU128" s="154" t="s">
        <v>82</v>
      </c>
      <c r="AV128" s="13" t="s">
        <v>82</v>
      </c>
      <c r="AW128" s="13" t="s">
        <v>29</v>
      </c>
      <c r="AX128" s="13" t="s">
        <v>30</v>
      </c>
      <c r="AY128" s="154" t="s">
        <v>117</v>
      </c>
    </row>
    <row r="129" spans="2:65" s="1" customFormat="1" ht="24.15" customHeight="1">
      <c r="B129" s="132"/>
      <c r="C129" s="133" t="s">
        <v>151</v>
      </c>
      <c r="D129" s="133" t="s">
        <v>119</v>
      </c>
      <c r="E129" s="134" t="s">
        <v>217</v>
      </c>
      <c r="F129" s="135" t="s">
        <v>218</v>
      </c>
      <c r="G129" s="136" t="s">
        <v>219</v>
      </c>
      <c r="H129" s="137">
        <v>9.807</v>
      </c>
      <c r="I129" s="138"/>
      <c r="J129" s="139">
        <f>ROUND(I129*H129,2)</f>
        <v>0</v>
      </c>
      <c r="K129" s="135" t="s">
        <v>1</v>
      </c>
      <c r="L129" s="32"/>
      <c r="M129" s="140" t="s">
        <v>1</v>
      </c>
      <c r="N129" s="141" t="s">
        <v>38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155</v>
      </c>
      <c r="AT129" s="144" t="s">
        <v>119</v>
      </c>
      <c r="AU129" s="144" t="s">
        <v>82</v>
      </c>
      <c r="AY129" s="17" t="s">
        <v>117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30</v>
      </c>
      <c r="BK129" s="145">
        <f>ROUND(I129*H129,2)</f>
        <v>0</v>
      </c>
      <c r="BL129" s="17" t="s">
        <v>155</v>
      </c>
      <c r="BM129" s="144" t="s">
        <v>220</v>
      </c>
    </row>
    <row r="130" spans="2:51" s="13" customFormat="1" ht="12">
      <c r="B130" s="153"/>
      <c r="D130" s="147" t="s">
        <v>126</v>
      </c>
      <c r="E130" s="154" t="s">
        <v>1</v>
      </c>
      <c r="F130" s="155" t="s">
        <v>221</v>
      </c>
      <c r="H130" s="156">
        <v>9.807</v>
      </c>
      <c r="I130" s="157"/>
      <c r="L130" s="153"/>
      <c r="M130" s="158"/>
      <c r="T130" s="159"/>
      <c r="AT130" s="154" t="s">
        <v>126</v>
      </c>
      <c r="AU130" s="154" t="s">
        <v>82</v>
      </c>
      <c r="AV130" s="13" t="s">
        <v>82</v>
      </c>
      <c r="AW130" s="13" t="s">
        <v>29</v>
      </c>
      <c r="AX130" s="13" t="s">
        <v>73</v>
      </c>
      <c r="AY130" s="154" t="s">
        <v>117</v>
      </c>
    </row>
    <row r="131" spans="2:51" s="14" customFormat="1" ht="12">
      <c r="B131" s="160"/>
      <c r="D131" s="147" t="s">
        <v>126</v>
      </c>
      <c r="E131" s="161" t="s">
        <v>1</v>
      </c>
      <c r="F131" s="162" t="s">
        <v>139</v>
      </c>
      <c r="H131" s="163">
        <v>9.807</v>
      </c>
      <c r="I131" s="164"/>
      <c r="L131" s="160"/>
      <c r="M131" s="165"/>
      <c r="T131" s="166"/>
      <c r="AT131" s="161" t="s">
        <v>126</v>
      </c>
      <c r="AU131" s="161" t="s">
        <v>82</v>
      </c>
      <c r="AV131" s="14" t="s">
        <v>140</v>
      </c>
      <c r="AW131" s="14" t="s">
        <v>29</v>
      </c>
      <c r="AX131" s="14" t="s">
        <v>30</v>
      </c>
      <c r="AY131" s="161" t="s">
        <v>117</v>
      </c>
    </row>
    <row r="132" spans="2:65" s="1" customFormat="1" ht="16.5" customHeight="1">
      <c r="B132" s="132"/>
      <c r="C132" s="133" t="s">
        <v>157</v>
      </c>
      <c r="D132" s="133" t="s">
        <v>119</v>
      </c>
      <c r="E132" s="134" t="s">
        <v>222</v>
      </c>
      <c r="F132" s="135" t="s">
        <v>223</v>
      </c>
      <c r="G132" s="136" t="s">
        <v>219</v>
      </c>
      <c r="H132" s="137">
        <v>3.923</v>
      </c>
      <c r="I132" s="138"/>
      <c r="J132" s="139">
        <f>ROUND(I132*H132,2)</f>
        <v>0</v>
      </c>
      <c r="K132" s="135" t="s">
        <v>123</v>
      </c>
      <c r="L132" s="32"/>
      <c r="M132" s="140" t="s">
        <v>1</v>
      </c>
      <c r="N132" s="141" t="s">
        <v>38</v>
      </c>
      <c r="P132" s="142">
        <f>O132*H132</f>
        <v>0</v>
      </c>
      <c r="Q132" s="142">
        <v>2.16</v>
      </c>
      <c r="R132" s="142">
        <f>Q132*H132</f>
        <v>8.47368</v>
      </c>
      <c r="S132" s="142">
        <v>0</v>
      </c>
      <c r="T132" s="143">
        <f>S132*H132</f>
        <v>0</v>
      </c>
      <c r="AR132" s="144" t="s">
        <v>140</v>
      </c>
      <c r="AT132" s="144" t="s">
        <v>119</v>
      </c>
      <c r="AU132" s="144" t="s">
        <v>82</v>
      </c>
      <c r="AY132" s="17" t="s">
        <v>117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30</v>
      </c>
      <c r="BK132" s="145">
        <f>ROUND(I132*H132,2)</f>
        <v>0</v>
      </c>
      <c r="BL132" s="17" t="s">
        <v>140</v>
      </c>
      <c r="BM132" s="144" t="s">
        <v>224</v>
      </c>
    </row>
    <row r="133" spans="2:51" s="13" customFormat="1" ht="12">
      <c r="B133" s="153"/>
      <c r="D133" s="147" t="s">
        <v>126</v>
      </c>
      <c r="E133" s="154" t="s">
        <v>1</v>
      </c>
      <c r="F133" s="155" t="s">
        <v>225</v>
      </c>
      <c r="H133" s="156">
        <v>3.923</v>
      </c>
      <c r="I133" s="157"/>
      <c r="L133" s="153"/>
      <c r="M133" s="158"/>
      <c r="T133" s="159"/>
      <c r="AT133" s="154" t="s">
        <v>126</v>
      </c>
      <c r="AU133" s="154" t="s">
        <v>82</v>
      </c>
      <c r="AV133" s="13" t="s">
        <v>82</v>
      </c>
      <c r="AW133" s="13" t="s">
        <v>29</v>
      </c>
      <c r="AX133" s="13" t="s">
        <v>73</v>
      </c>
      <c r="AY133" s="154" t="s">
        <v>117</v>
      </c>
    </row>
    <row r="134" spans="2:51" s="14" customFormat="1" ht="12">
      <c r="B134" s="160"/>
      <c r="D134" s="147" t="s">
        <v>126</v>
      </c>
      <c r="E134" s="161" t="s">
        <v>1</v>
      </c>
      <c r="F134" s="162" t="s">
        <v>139</v>
      </c>
      <c r="H134" s="163">
        <v>3.923</v>
      </c>
      <c r="I134" s="164"/>
      <c r="L134" s="160"/>
      <c r="M134" s="180"/>
      <c r="N134" s="181"/>
      <c r="O134" s="181"/>
      <c r="P134" s="181"/>
      <c r="Q134" s="181"/>
      <c r="R134" s="181"/>
      <c r="S134" s="181"/>
      <c r="T134" s="182"/>
      <c r="AT134" s="161" t="s">
        <v>126</v>
      </c>
      <c r="AU134" s="161" t="s">
        <v>82</v>
      </c>
      <c r="AV134" s="14" t="s">
        <v>140</v>
      </c>
      <c r="AW134" s="14" t="s">
        <v>29</v>
      </c>
      <c r="AX134" s="14" t="s">
        <v>30</v>
      </c>
      <c r="AY134" s="161" t="s">
        <v>117</v>
      </c>
    </row>
    <row r="135" spans="2:12" s="1" customFormat="1" ht="6.9" customHeight="1"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32"/>
    </row>
  </sheetData>
  <autoFilter ref="C117:K13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8"/>
  <sheetViews>
    <sheetView showGridLines="0" workbookViewId="0" topLeftCell="A243">
      <selection activeCell="F164" sqref="F16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7" t="s">
        <v>88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" customHeight="1">
      <c r="B4" s="20"/>
      <c r="D4" s="21" t="s">
        <v>92</v>
      </c>
      <c r="L4" s="20"/>
      <c r="M4" s="87" t="s">
        <v>10</v>
      </c>
      <c r="AT4" s="17" t="s">
        <v>3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0" t="str">
        <f>'Rekapitulace stavby'!K6</f>
        <v>FVE ČOV Brno - Modřice</v>
      </c>
      <c r="F7" s="231"/>
      <c r="G7" s="231"/>
      <c r="H7" s="231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12" t="s">
        <v>226</v>
      </c>
      <c r="F9" s="229"/>
      <c r="G9" s="229"/>
      <c r="H9" s="229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/>
      <c r="L12" s="32"/>
    </row>
    <row r="13" spans="2:12" s="1" customFormat="1" ht="10.95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2" t="str">
        <f>'Rekapitulace stavby'!E14</f>
        <v>Vyplň údaj</v>
      </c>
      <c r="F18" s="202"/>
      <c r="G18" s="202"/>
      <c r="H18" s="202"/>
      <c r="I18" s="27" t="s">
        <v>25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32</v>
      </c>
      <c r="L26" s="32"/>
    </row>
    <row r="27" spans="2:12" s="7" customFormat="1" ht="16.5" customHeight="1">
      <c r="B27" s="88"/>
      <c r="E27" s="206" t="s">
        <v>1</v>
      </c>
      <c r="F27" s="206"/>
      <c r="G27" s="206"/>
      <c r="H27" s="206"/>
      <c r="L27" s="88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89" t="s">
        <v>33</v>
      </c>
      <c r="J30" s="65">
        <f>ROUND(J124,0)</f>
        <v>0</v>
      </c>
      <c r="L30" s="32"/>
    </row>
    <row r="31" spans="2:12" s="1" customFormat="1" ht="6.9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35</v>
      </c>
      <c r="I32" s="35" t="s">
        <v>34</v>
      </c>
      <c r="J32" s="35" t="s">
        <v>36</v>
      </c>
      <c r="L32" s="32"/>
    </row>
    <row r="33" spans="2:12" s="1" customFormat="1" ht="14.4" customHeight="1">
      <c r="B33" s="32"/>
      <c r="D33" s="90" t="s">
        <v>37</v>
      </c>
      <c r="E33" s="27" t="s">
        <v>38</v>
      </c>
      <c r="F33" s="91">
        <f>ROUND((SUM(BE124:BE267)),0)</f>
        <v>0</v>
      </c>
      <c r="I33" s="92">
        <v>0.21</v>
      </c>
      <c r="J33" s="91">
        <f>ROUND(((SUM(BE124:BE267))*I33),0)</f>
        <v>0</v>
      </c>
      <c r="L33" s="32"/>
    </row>
    <row r="34" spans="2:12" s="1" customFormat="1" ht="14.4" customHeight="1">
      <c r="B34" s="32"/>
      <c r="E34" s="27" t="s">
        <v>39</v>
      </c>
      <c r="F34" s="91">
        <f>ROUND((SUM(BF124:BF267)),0)</f>
        <v>0</v>
      </c>
      <c r="I34" s="92">
        <v>0.15</v>
      </c>
      <c r="J34" s="91">
        <f>ROUND(((SUM(BF124:BF267))*I34),0)</f>
        <v>0</v>
      </c>
      <c r="L34" s="32"/>
    </row>
    <row r="35" spans="2:12" s="1" customFormat="1" ht="14.4" customHeight="1" hidden="1">
      <c r="B35" s="32"/>
      <c r="E35" s="27" t="s">
        <v>40</v>
      </c>
      <c r="F35" s="91">
        <f>ROUND((SUM(BG124:BG267)),0)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41</v>
      </c>
      <c r="F36" s="91">
        <f>ROUND((SUM(BH124:BH267)),0)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42</v>
      </c>
      <c r="F37" s="91">
        <f>ROUND((SUM(BI124:BI267)),0)</f>
        <v>0</v>
      </c>
      <c r="I37" s="92">
        <v>0</v>
      </c>
      <c r="J37" s="91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3"/>
      <c r="D39" s="94" t="s">
        <v>43</v>
      </c>
      <c r="E39" s="56"/>
      <c r="F39" s="56"/>
      <c r="G39" s="95" t="s">
        <v>44</v>
      </c>
      <c r="H39" s="96" t="s">
        <v>45</v>
      </c>
      <c r="I39" s="56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3.2">
      <c r="B61" s="32"/>
      <c r="D61" s="43" t="s">
        <v>48</v>
      </c>
      <c r="E61" s="34"/>
      <c r="F61" s="99" t="s">
        <v>49</v>
      </c>
      <c r="G61" s="43" t="s">
        <v>48</v>
      </c>
      <c r="H61" s="34"/>
      <c r="I61" s="34"/>
      <c r="J61" s="100" t="s">
        <v>49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.2">
      <c r="B65" s="32"/>
      <c r="D65" s="41" t="s">
        <v>50</v>
      </c>
      <c r="E65" s="42"/>
      <c r="F65" s="42"/>
      <c r="G65" s="41" t="s">
        <v>51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3.2">
      <c r="B76" s="32"/>
      <c r="D76" s="43" t="s">
        <v>48</v>
      </c>
      <c r="E76" s="34"/>
      <c r="F76" s="99" t="s">
        <v>49</v>
      </c>
      <c r="G76" s="43" t="s">
        <v>48</v>
      </c>
      <c r="H76" s="34"/>
      <c r="I76" s="34"/>
      <c r="J76" s="100" t="s">
        <v>49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" customHeight="1">
      <c r="B82" s="32"/>
      <c r="C82" s="21" t="s">
        <v>95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0" t="str">
        <f>E7</f>
        <v>FVE ČOV Brno - Modřice</v>
      </c>
      <c r="F85" s="231"/>
      <c r="G85" s="231"/>
      <c r="H85" s="231"/>
      <c r="L85" s="32"/>
    </row>
    <row r="86" spans="2:12" s="1" customFormat="1" ht="12" customHeight="1">
      <c r="B86" s="32"/>
      <c r="C86" s="27" t="s">
        <v>93</v>
      </c>
      <c r="L86" s="32"/>
    </row>
    <row r="87" spans="2:12" s="1" customFormat="1" ht="16.5" customHeight="1">
      <c r="B87" s="32"/>
      <c r="E87" s="212" t="str">
        <f>E9</f>
        <v>SO03 - Zemní práce včetně kabelového vedení</v>
      </c>
      <c r="F87" s="229"/>
      <c r="G87" s="229"/>
      <c r="H87" s="229"/>
      <c r="L87" s="32"/>
    </row>
    <row r="88" spans="2:12" s="1" customFormat="1" ht="6.9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/>
      </c>
      <c r="L89" s="32"/>
    </row>
    <row r="90" spans="2:12" s="1" customFormat="1" ht="6.9" customHeight="1">
      <c r="B90" s="32"/>
      <c r="L90" s="32"/>
    </row>
    <row r="91" spans="2:12" s="1" customFormat="1" ht="15.15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1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96</v>
      </c>
      <c r="D94" s="93"/>
      <c r="E94" s="93"/>
      <c r="F94" s="93"/>
      <c r="G94" s="93"/>
      <c r="H94" s="93"/>
      <c r="I94" s="93"/>
      <c r="J94" s="102" t="s">
        <v>97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5" customHeight="1">
      <c r="B96" s="32"/>
      <c r="C96" s="103" t="s">
        <v>98</v>
      </c>
      <c r="J96" s="65">
        <f>J124</f>
        <v>0</v>
      </c>
      <c r="L96" s="32"/>
      <c r="AU96" s="17" t="s">
        <v>99</v>
      </c>
    </row>
    <row r="97" spans="2:12" s="8" customFormat="1" ht="24.9" customHeight="1">
      <c r="B97" s="104"/>
      <c r="D97" s="105" t="s">
        <v>227</v>
      </c>
      <c r="E97" s="106"/>
      <c r="F97" s="106"/>
      <c r="G97" s="106"/>
      <c r="H97" s="106"/>
      <c r="I97" s="106"/>
      <c r="J97" s="107">
        <f>J125</f>
        <v>0</v>
      </c>
      <c r="L97" s="104"/>
    </row>
    <row r="98" spans="2:12" s="9" customFormat="1" ht="19.95" customHeight="1">
      <c r="B98" s="108"/>
      <c r="D98" s="109" t="s">
        <v>228</v>
      </c>
      <c r="E98" s="110"/>
      <c r="F98" s="110"/>
      <c r="G98" s="110"/>
      <c r="H98" s="110"/>
      <c r="I98" s="110"/>
      <c r="J98" s="111">
        <f>J126</f>
        <v>0</v>
      </c>
      <c r="L98" s="108"/>
    </row>
    <row r="99" spans="2:12" s="9" customFormat="1" ht="19.95" customHeight="1">
      <c r="B99" s="108"/>
      <c r="D99" s="109" t="s">
        <v>229</v>
      </c>
      <c r="E99" s="110"/>
      <c r="F99" s="110"/>
      <c r="G99" s="110"/>
      <c r="H99" s="110"/>
      <c r="I99" s="110"/>
      <c r="J99" s="111">
        <f>J168</f>
        <v>0</v>
      </c>
      <c r="L99" s="108"/>
    </row>
    <row r="100" spans="2:12" s="9" customFormat="1" ht="19.95" customHeight="1">
      <c r="B100" s="108"/>
      <c r="D100" s="109" t="s">
        <v>230</v>
      </c>
      <c r="E100" s="110"/>
      <c r="F100" s="110"/>
      <c r="G100" s="110"/>
      <c r="H100" s="110"/>
      <c r="I100" s="110"/>
      <c r="J100" s="111">
        <f>J171</f>
        <v>0</v>
      </c>
      <c r="L100" s="108"/>
    </row>
    <row r="101" spans="2:12" s="9" customFormat="1" ht="19.95" customHeight="1">
      <c r="B101" s="108"/>
      <c r="D101" s="109" t="s">
        <v>231</v>
      </c>
      <c r="E101" s="110"/>
      <c r="F101" s="110"/>
      <c r="G101" s="110"/>
      <c r="H101" s="110"/>
      <c r="I101" s="110"/>
      <c r="J101" s="111">
        <f>J174</f>
        <v>0</v>
      </c>
      <c r="L101" s="108"/>
    </row>
    <row r="102" spans="2:12" s="8" customFormat="1" ht="24.9" customHeight="1">
      <c r="B102" s="104"/>
      <c r="D102" s="105" t="s">
        <v>232</v>
      </c>
      <c r="E102" s="106"/>
      <c r="F102" s="106"/>
      <c r="G102" s="106"/>
      <c r="H102" s="106"/>
      <c r="I102" s="106"/>
      <c r="J102" s="107">
        <f>J176</f>
        <v>0</v>
      </c>
      <c r="L102" s="104"/>
    </row>
    <row r="103" spans="2:12" s="9" customFormat="1" ht="19.95" customHeight="1">
      <c r="B103" s="108"/>
      <c r="D103" s="109" t="s">
        <v>233</v>
      </c>
      <c r="E103" s="110"/>
      <c r="F103" s="110"/>
      <c r="G103" s="110"/>
      <c r="H103" s="110"/>
      <c r="I103" s="110"/>
      <c r="J103" s="111">
        <f>J177</f>
        <v>0</v>
      </c>
      <c r="L103" s="108"/>
    </row>
    <row r="104" spans="2:12" s="9" customFormat="1" ht="19.95" customHeight="1">
      <c r="B104" s="108"/>
      <c r="D104" s="109" t="s">
        <v>234</v>
      </c>
      <c r="E104" s="110"/>
      <c r="F104" s="110"/>
      <c r="G104" s="110"/>
      <c r="H104" s="110"/>
      <c r="I104" s="110"/>
      <c r="J104" s="111">
        <f>J212</f>
        <v>0</v>
      </c>
      <c r="L104" s="108"/>
    </row>
    <row r="105" spans="2:12" s="1" customFormat="1" ht="21.75" customHeight="1">
      <c r="B105" s="32"/>
      <c r="L105" s="32"/>
    </row>
    <row r="106" spans="2:12" s="1" customFormat="1" ht="6.9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" customHeight="1">
      <c r="B111" s="32"/>
      <c r="C111" s="21" t="s">
        <v>102</v>
      </c>
      <c r="L111" s="32"/>
    </row>
    <row r="112" spans="2:12" s="1" customFormat="1" ht="6.9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30" t="str">
        <f>E7</f>
        <v>FVE ČOV Brno - Modřice</v>
      </c>
      <c r="F114" s="231"/>
      <c r="G114" s="231"/>
      <c r="H114" s="231"/>
      <c r="L114" s="32"/>
    </row>
    <row r="115" spans="2:12" s="1" customFormat="1" ht="12" customHeight="1">
      <c r="B115" s="32"/>
      <c r="C115" s="27" t="s">
        <v>93</v>
      </c>
      <c r="L115" s="32"/>
    </row>
    <row r="116" spans="2:12" s="1" customFormat="1" ht="16.5" customHeight="1">
      <c r="B116" s="32"/>
      <c r="E116" s="212" t="str">
        <f>E9</f>
        <v>SO03 - Zemní práce včetně kabelového vedení</v>
      </c>
      <c r="F116" s="229"/>
      <c r="G116" s="229"/>
      <c r="H116" s="229"/>
      <c r="L116" s="32"/>
    </row>
    <row r="117" spans="2:12" s="1" customFormat="1" ht="6.9" customHeight="1">
      <c r="B117" s="32"/>
      <c r="L117" s="32"/>
    </row>
    <row r="118" spans="2:12" s="1" customFormat="1" ht="12" customHeight="1">
      <c r="B118" s="32"/>
      <c r="C118" s="27" t="s">
        <v>20</v>
      </c>
      <c r="F118" s="25" t="str">
        <f>F12</f>
        <v xml:space="preserve"> </v>
      </c>
      <c r="I118" s="27" t="s">
        <v>22</v>
      </c>
      <c r="J118" s="52" t="str">
        <f>IF(J12="","",J12)</f>
        <v/>
      </c>
      <c r="L118" s="32"/>
    </row>
    <row r="119" spans="2:12" s="1" customFormat="1" ht="6.9" customHeight="1">
      <c r="B119" s="32"/>
      <c r="L119" s="32"/>
    </row>
    <row r="120" spans="2:12" s="1" customFormat="1" ht="15.15" customHeight="1">
      <c r="B120" s="32"/>
      <c r="C120" s="27" t="s">
        <v>23</v>
      </c>
      <c r="F120" s="25" t="str">
        <f>E15</f>
        <v xml:space="preserve"> </v>
      </c>
      <c r="I120" s="27" t="s">
        <v>28</v>
      </c>
      <c r="J120" s="30" t="str">
        <f>E21</f>
        <v xml:space="preserve"> </v>
      </c>
      <c r="L120" s="32"/>
    </row>
    <row r="121" spans="2:12" s="1" customFormat="1" ht="15.15" customHeight="1">
      <c r="B121" s="32"/>
      <c r="C121" s="27" t="s">
        <v>26</v>
      </c>
      <c r="F121" s="25" t="str">
        <f>IF(E18="","",E18)</f>
        <v>Vyplň údaj</v>
      </c>
      <c r="I121" s="27" t="s">
        <v>31</v>
      </c>
      <c r="J121" s="30" t="str">
        <f>E24</f>
        <v xml:space="preserve"> </v>
      </c>
      <c r="L121" s="32"/>
    </row>
    <row r="122" spans="2:12" s="1" customFormat="1" ht="10.35" customHeight="1">
      <c r="B122" s="32"/>
      <c r="L122" s="32"/>
    </row>
    <row r="123" spans="2:20" s="10" customFormat="1" ht="29.25" customHeight="1">
      <c r="B123" s="112"/>
      <c r="C123" s="113" t="s">
        <v>103</v>
      </c>
      <c r="D123" s="114" t="s">
        <v>58</v>
      </c>
      <c r="E123" s="114" t="s">
        <v>54</v>
      </c>
      <c r="F123" s="114" t="s">
        <v>55</v>
      </c>
      <c r="G123" s="114" t="s">
        <v>104</v>
      </c>
      <c r="H123" s="114" t="s">
        <v>105</v>
      </c>
      <c r="I123" s="114" t="s">
        <v>106</v>
      </c>
      <c r="J123" s="114" t="s">
        <v>97</v>
      </c>
      <c r="K123" s="115" t="s">
        <v>107</v>
      </c>
      <c r="L123" s="112"/>
      <c r="M123" s="58" t="s">
        <v>1</v>
      </c>
      <c r="N123" s="59" t="s">
        <v>37</v>
      </c>
      <c r="O123" s="59" t="s">
        <v>108</v>
      </c>
      <c r="P123" s="59" t="s">
        <v>109</v>
      </c>
      <c r="Q123" s="59" t="s">
        <v>110</v>
      </c>
      <c r="R123" s="59" t="s">
        <v>111</v>
      </c>
      <c r="S123" s="59" t="s">
        <v>112</v>
      </c>
      <c r="T123" s="60" t="s">
        <v>113</v>
      </c>
    </row>
    <row r="124" spans="2:63" s="1" customFormat="1" ht="22.95" customHeight="1">
      <c r="B124" s="32"/>
      <c r="C124" s="63" t="s">
        <v>114</v>
      </c>
      <c r="J124" s="116">
        <f>BK124</f>
        <v>0</v>
      </c>
      <c r="L124" s="32"/>
      <c r="M124" s="61"/>
      <c r="N124" s="53"/>
      <c r="O124" s="53"/>
      <c r="P124" s="117">
        <f>P125+P176</f>
        <v>0</v>
      </c>
      <c r="Q124" s="53"/>
      <c r="R124" s="117">
        <f>R125+R176</f>
        <v>111.37201199999998</v>
      </c>
      <c r="S124" s="53"/>
      <c r="T124" s="118">
        <f>T125+T176</f>
        <v>0</v>
      </c>
      <c r="AT124" s="17" t="s">
        <v>72</v>
      </c>
      <c r="AU124" s="17" t="s">
        <v>99</v>
      </c>
      <c r="BK124" s="119">
        <f>BK125+BK176</f>
        <v>0</v>
      </c>
    </row>
    <row r="125" spans="2:63" s="11" customFormat="1" ht="25.95" customHeight="1">
      <c r="B125" s="120"/>
      <c r="D125" s="121" t="s">
        <v>72</v>
      </c>
      <c r="E125" s="122" t="s">
        <v>235</v>
      </c>
      <c r="F125" s="122" t="s">
        <v>236</v>
      </c>
      <c r="I125" s="123"/>
      <c r="J125" s="124">
        <f>BK125</f>
        <v>0</v>
      </c>
      <c r="L125" s="120"/>
      <c r="M125" s="125"/>
      <c r="P125" s="126">
        <f>P126+P168+P171+P174</f>
        <v>0</v>
      </c>
      <c r="R125" s="126">
        <f>R126+R168+R171+R174</f>
        <v>51.80187999999999</v>
      </c>
      <c r="T125" s="127">
        <f>T126+T168+T171+T174</f>
        <v>0</v>
      </c>
      <c r="AR125" s="121" t="s">
        <v>30</v>
      </c>
      <c r="AT125" s="128" t="s">
        <v>72</v>
      </c>
      <c r="AU125" s="128" t="s">
        <v>73</v>
      </c>
      <c r="AY125" s="121" t="s">
        <v>117</v>
      </c>
      <c r="BK125" s="129">
        <f>BK126+BK168+BK171+BK174</f>
        <v>0</v>
      </c>
    </row>
    <row r="126" spans="2:63" s="11" customFormat="1" ht="22.95" customHeight="1">
      <c r="B126" s="120"/>
      <c r="D126" s="121" t="s">
        <v>72</v>
      </c>
      <c r="E126" s="130" t="s">
        <v>30</v>
      </c>
      <c r="F126" s="130" t="s">
        <v>237</v>
      </c>
      <c r="I126" s="123"/>
      <c r="J126" s="131">
        <f>BK126</f>
        <v>0</v>
      </c>
      <c r="L126" s="120"/>
      <c r="M126" s="125"/>
      <c r="P126" s="126">
        <f>SUM(P127:P167)</f>
        <v>0</v>
      </c>
      <c r="R126" s="126">
        <f>SUM(R127:R167)</f>
        <v>0.00013000000000000002</v>
      </c>
      <c r="T126" s="127">
        <f>SUM(T127:T167)</f>
        <v>0</v>
      </c>
      <c r="AR126" s="121" t="s">
        <v>30</v>
      </c>
      <c r="AT126" s="128" t="s">
        <v>72</v>
      </c>
      <c r="AU126" s="128" t="s">
        <v>30</v>
      </c>
      <c r="AY126" s="121" t="s">
        <v>117</v>
      </c>
      <c r="BK126" s="129">
        <f>SUM(BK127:BK167)</f>
        <v>0</v>
      </c>
    </row>
    <row r="127" spans="2:65" s="1" customFormat="1" ht="24.15" customHeight="1">
      <c r="B127" s="132"/>
      <c r="C127" s="133" t="s">
        <v>30</v>
      </c>
      <c r="D127" s="133" t="s">
        <v>119</v>
      </c>
      <c r="E127" s="134" t="s">
        <v>238</v>
      </c>
      <c r="F127" s="135" t="s">
        <v>239</v>
      </c>
      <c r="G127" s="136" t="s">
        <v>240</v>
      </c>
      <c r="H127" s="137">
        <v>11.769</v>
      </c>
      <c r="I127" s="138"/>
      <c r="J127" s="139">
        <f>ROUND(I127*H127,2)</f>
        <v>0</v>
      </c>
      <c r="K127" s="135" t="s">
        <v>123</v>
      </c>
      <c r="L127" s="32"/>
      <c r="M127" s="140" t="s">
        <v>1</v>
      </c>
      <c r="N127" s="141" t="s">
        <v>38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140</v>
      </c>
      <c r="AT127" s="144" t="s">
        <v>119</v>
      </c>
      <c r="AU127" s="144" t="s">
        <v>82</v>
      </c>
      <c r="AY127" s="17" t="s">
        <v>117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30</v>
      </c>
      <c r="BK127" s="145">
        <f>ROUND(I127*H127,2)</f>
        <v>0</v>
      </c>
      <c r="BL127" s="17" t="s">
        <v>140</v>
      </c>
      <c r="BM127" s="144" t="s">
        <v>241</v>
      </c>
    </row>
    <row r="128" spans="2:51" s="12" customFormat="1" ht="12">
      <c r="B128" s="146"/>
      <c r="D128" s="147" t="s">
        <v>126</v>
      </c>
      <c r="E128" s="148" t="s">
        <v>1</v>
      </c>
      <c r="F128" s="149" t="s">
        <v>242</v>
      </c>
      <c r="H128" s="148" t="s">
        <v>1</v>
      </c>
      <c r="I128" s="150"/>
      <c r="L128" s="146"/>
      <c r="M128" s="151"/>
      <c r="T128" s="152"/>
      <c r="AT128" s="148" t="s">
        <v>126</v>
      </c>
      <c r="AU128" s="148" t="s">
        <v>82</v>
      </c>
      <c r="AV128" s="12" t="s">
        <v>30</v>
      </c>
      <c r="AW128" s="12" t="s">
        <v>29</v>
      </c>
      <c r="AX128" s="12" t="s">
        <v>73</v>
      </c>
      <c r="AY128" s="148" t="s">
        <v>117</v>
      </c>
    </row>
    <row r="129" spans="2:51" s="13" customFormat="1" ht="12">
      <c r="B129" s="153"/>
      <c r="D129" s="147" t="s">
        <v>126</v>
      </c>
      <c r="E129" s="154" t="s">
        <v>1</v>
      </c>
      <c r="F129" s="155" t="s">
        <v>243</v>
      </c>
      <c r="H129" s="156">
        <v>11.769</v>
      </c>
      <c r="I129" s="157"/>
      <c r="L129" s="153"/>
      <c r="M129" s="158"/>
      <c r="T129" s="159"/>
      <c r="AT129" s="154" t="s">
        <v>126</v>
      </c>
      <c r="AU129" s="154" t="s">
        <v>82</v>
      </c>
      <c r="AV129" s="13" t="s">
        <v>82</v>
      </c>
      <c r="AW129" s="13" t="s">
        <v>29</v>
      </c>
      <c r="AX129" s="13" t="s">
        <v>73</v>
      </c>
      <c r="AY129" s="154" t="s">
        <v>117</v>
      </c>
    </row>
    <row r="130" spans="2:51" s="14" customFormat="1" ht="12">
      <c r="B130" s="160"/>
      <c r="D130" s="147" t="s">
        <v>126</v>
      </c>
      <c r="E130" s="161" t="s">
        <v>1</v>
      </c>
      <c r="F130" s="162" t="s">
        <v>139</v>
      </c>
      <c r="H130" s="163">
        <v>11.769</v>
      </c>
      <c r="I130" s="164"/>
      <c r="L130" s="160"/>
      <c r="M130" s="165"/>
      <c r="T130" s="166"/>
      <c r="AT130" s="161" t="s">
        <v>126</v>
      </c>
      <c r="AU130" s="161" t="s">
        <v>82</v>
      </c>
      <c r="AV130" s="14" t="s">
        <v>140</v>
      </c>
      <c r="AW130" s="14" t="s">
        <v>29</v>
      </c>
      <c r="AX130" s="14" t="s">
        <v>30</v>
      </c>
      <c r="AY130" s="161" t="s">
        <v>117</v>
      </c>
    </row>
    <row r="131" spans="2:65" s="1" customFormat="1" ht="16.5" customHeight="1">
      <c r="B131" s="132"/>
      <c r="C131" s="133" t="s">
        <v>82</v>
      </c>
      <c r="D131" s="133" t="s">
        <v>119</v>
      </c>
      <c r="E131" s="134" t="s">
        <v>244</v>
      </c>
      <c r="F131" s="135" t="s">
        <v>245</v>
      </c>
      <c r="G131" s="136" t="s">
        <v>219</v>
      </c>
      <c r="H131" s="137">
        <v>10.29</v>
      </c>
      <c r="I131" s="138"/>
      <c r="J131" s="139">
        <f>ROUND(I131*H131,2)</f>
        <v>0</v>
      </c>
      <c r="K131" s="135" t="s">
        <v>123</v>
      </c>
      <c r="L131" s="32"/>
      <c r="M131" s="140" t="s">
        <v>1</v>
      </c>
      <c r="N131" s="141" t="s">
        <v>38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140</v>
      </c>
      <c r="AT131" s="144" t="s">
        <v>119</v>
      </c>
      <c r="AU131" s="144" t="s">
        <v>82</v>
      </c>
      <c r="AY131" s="17" t="s">
        <v>117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30</v>
      </c>
      <c r="BK131" s="145">
        <f>ROUND(I131*H131,2)</f>
        <v>0</v>
      </c>
      <c r="BL131" s="17" t="s">
        <v>140</v>
      </c>
      <c r="BM131" s="144" t="s">
        <v>246</v>
      </c>
    </row>
    <row r="132" spans="2:51" s="12" customFormat="1" ht="12">
      <c r="B132" s="146"/>
      <c r="D132" s="147" t="s">
        <v>126</v>
      </c>
      <c r="E132" s="148" t="s">
        <v>1</v>
      </c>
      <c r="F132" s="149" t="s">
        <v>247</v>
      </c>
      <c r="H132" s="148" t="s">
        <v>1</v>
      </c>
      <c r="I132" s="150"/>
      <c r="L132" s="146"/>
      <c r="M132" s="151"/>
      <c r="T132" s="152"/>
      <c r="AT132" s="148" t="s">
        <v>126</v>
      </c>
      <c r="AU132" s="148" t="s">
        <v>82</v>
      </c>
      <c r="AV132" s="12" t="s">
        <v>30</v>
      </c>
      <c r="AW132" s="12" t="s">
        <v>29</v>
      </c>
      <c r="AX132" s="12" t="s">
        <v>73</v>
      </c>
      <c r="AY132" s="148" t="s">
        <v>117</v>
      </c>
    </row>
    <row r="133" spans="2:51" s="13" customFormat="1" ht="12">
      <c r="B133" s="153"/>
      <c r="D133" s="147" t="s">
        <v>126</v>
      </c>
      <c r="E133" s="154" t="s">
        <v>1</v>
      </c>
      <c r="F133" s="155" t="s">
        <v>248</v>
      </c>
      <c r="H133" s="156">
        <v>10.29</v>
      </c>
      <c r="I133" s="157"/>
      <c r="L133" s="153"/>
      <c r="M133" s="158"/>
      <c r="T133" s="159"/>
      <c r="AT133" s="154" t="s">
        <v>126</v>
      </c>
      <c r="AU133" s="154" t="s">
        <v>82</v>
      </c>
      <c r="AV133" s="13" t="s">
        <v>82</v>
      </c>
      <c r="AW133" s="13" t="s">
        <v>29</v>
      </c>
      <c r="AX133" s="13" t="s">
        <v>30</v>
      </c>
      <c r="AY133" s="154" t="s">
        <v>117</v>
      </c>
    </row>
    <row r="134" spans="2:65" s="1" customFormat="1" ht="16.5" customHeight="1">
      <c r="B134" s="132"/>
      <c r="C134" s="167" t="s">
        <v>129</v>
      </c>
      <c r="D134" s="167" t="s">
        <v>152</v>
      </c>
      <c r="E134" s="168" t="s">
        <v>249</v>
      </c>
      <c r="F134" s="169" t="s">
        <v>250</v>
      </c>
      <c r="G134" s="170" t="s">
        <v>251</v>
      </c>
      <c r="H134" s="171">
        <v>21.393</v>
      </c>
      <c r="I134" s="172"/>
      <c r="J134" s="173">
        <f>ROUND(I134*H134,2)</f>
        <v>0</v>
      </c>
      <c r="K134" s="169" t="s">
        <v>123</v>
      </c>
      <c r="L134" s="174"/>
      <c r="M134" s="175" t="s">
        <v>1</v>
      </c>
      <c r="N134" s="176" t="s">
        <v>38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166</v>
      </c>
      <c r="AT134" s="144" t="s">
        <v>152</v>
      </c>
      <c r="AU134" s="144" t="s">
        <v>82</v>
      </c>
      <c r="AY134" s="17" t="s">
        <v>117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30</v>
      </c>
      <c r="BK134" s="145">
        <f>ROUND(I134*H134,2)</f>
        <v>0</v>
      </c>
      <c r="BL134" s="17" t="s">
        <v>140</v>
      </c>
      <c r="BM134" s="144" t="s">
        <v>252</v>
      </c>
    </row>
    <row r="135" spans="2:51" s="13" customFormat="1" ht="12">
      <c r="B135" s="153"/>
      <c r="D135" s="147" t="s">
        <v>126</v>
      </c>
      <c r="E135" s="154" t="s">
        <v>1</v>
      </c>
      <c r="F135" s="155" t="s">
        <v>253</v>
      </c>
      <c r="H135" s="156">
        <v>21.393</v>
      </c>
      <c r="I135" s="157"/>
      <c r="L135" s="153"/>
      <c r="M135" s="158"/>
      <c r="T135" s="159"/>
      <c r="AT135" s="154" t="s">
        <v>126</v>
      </c>
      <c r="AU135" s="154" t="s">
        <v>82</v>
      </c>
      <c r="AV135" s="13" t="s">
        <v>82</v>
      </c>
      <c r="AW135" s="13" t="s">
        <v>29</v>
      </c>
      <c r="AX135" s="13" t="s">
        <v>73</v>
      </c>
      <c r="AY135" s="154" t="s">
        <v>117</v>
      </c>
    </row>
    <row r="136" spans="2:51" s="14" customFormat="1" ht="12">
      <c r="B136" s="160"/>
      <c r="D136" s="147" t="s">
        <v>126</v>
      </c>
      <c r="E136" s="161" t="s">
        <v>1</v>
      </c>
      <c r="F136" s="162" t="s">
        <v>139</v>
      </c>
      <c r="H136" s="163">
        <v>21.393</v>
      </c>
      <c r="I136" s="164"/>
      <c r="L136" s="160"/>
      <c r="M136" s="165"/>
      <c r="T136" s="166"/>
      <c r="AT136" s="161" t="s">
        <v>126</v>
      </c>
      <c r="AU136" s="161" t="s">
        <v>82</v>
      </c>
      <c r="AV136" s="14" t="s">
        <v>140</v>
      </c>
      <c r="AW136" s="14" t="s">
        <v>29</v>
      </c>
      <c r="AX136" s="14" t="s">
        <v>30</v>
      </c>
      <c r="AY136" s="161" t="s">
        <v>117</v>
      </c>
    </row>
    <row r="137" spans="2:65" s="1" customFormat="1" ht="16.5" customHeight="1">
      <c r="B137" s="132"/>
      <c r="C137" s="133" t="s">
        <v>140</v>
      </c>
      <c r="D137" s="133" t="s">
        <v>119</v>
      </c>
      <c r="E137" s="134" t="s">
        <v>254</v>
      </c>
      <c r="F137" s="135" t="s">
        <v>255</v>
      </c>
      <c r="G137" s="136" t="s">
        <v>219</v>
      </c>
      <c r="H137" s="137">
        <v>11.885</v>
      </c>
      <c r="I137" s="138"/>
      <c r="J137" s="139">
        <f>ROUND(I137*H137,2)</f>
        <v>0</v>
      </c>
      <c r="K137" s="135" t="s">
        <v>123</v>
      </c>
      <c r="L137" s="32"/>
      <c r="M137" s="140" t="s">
        <v>1</v>
      </c>
      <c r="N137" s="141" t="s">
        <v>38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140</v>
      </c>
      <c r="AT137" s="144" t="s">
        <v>119</v>
      </c>
      <c r="AU137" s="144" t="s">
        <v>82</v>
      </c>
      <c r="AY137" s="17" t="s">
        <v>117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30</v>
      </c>
      <c r="BK137" s="145">
        <f>ROUND(I137*H137,2)</f>
        <v>0</v>
      </c>
      <c r="BL137" s="17" t="s">
        <v>140</v>
      </c>
      <c r="BM137" s="144" t="s">
        <v>256</v>
      </c>
    </row>
    <row r="138" spans="2:51" s="13" customFormat="1" ht="12">
      <c r="B138" s="153"/>
      <c r="D138" s="147" t="s">
        <v>126</v>
      </c>
      <c r="E138" s="154" t="s">
        <v>1</v>
      </c>
      <c r="F138" s="155" t="s">
        <v>257</v>
      </c>
      <c r="H138" s="156">
        <v>11.885</v>
      </c>
      <c r="I138" s="157"/>
      <c r="L138" s="153"/>
      <c r="M138" s="158"/>
      <c r="T138" s="159"/>
      <c r="AT138" s="154" t="s">
        <v>126</v>
      </c>
      <c r="AU138" s="154" t="s">
        <v>82</v>
      </c>
      <c r="AV138" s="13" t="s">
        <v>82</v>
      </c>
      <c r="AW138" s="13" t="s">
        <v>29</v>
      </c>
      <c r="AX138" s="13" t="s">
        <v>73</v>
      </c>
      <c r="AY138" s="154" t="s">
        <v>117</v>
      </c>
    </row>
    <row r="139" spans="2:51" s="14" customFormat="1" ht="12">
      <c r="B139" s="160"/>
      <c r="D139" s="147" t="s">
        <v>126</v>
      </c>
      <c r="E139" s="161" t="s">
        <v>1</v>
      </c>
      <c r="F139" s="162" t="s">
        <v>139</v>
      </c>
      <c r="H139" s="163">
        <v>11.885</v>
      </c>
      <c r="I139" s="164"/>
      <c r="L139" s="160"/>
      <c r="M139" s="165"/>
      <c r="T139" s="166"/>
      <c r="AT139" s="161" t="s">
        <v>126</v>
      </c>
      <c r="AU139" s="161" t="s">
        <v>82</v>
      </c>
      <c r="AV139" s="14" t="s">
        <v>140</v>
      </c>
      <c r="AW139" s="14" t="s">
        <v>29</v>
      </c>
      <c r="AX139" s="14" t="s">
        <v>30</v>
      </c>
      <c r="AY139" s="161" t="s">
        <v>117</v>
      </c>
    </row>
    <row r="140" spans="2:65" s="1" customFormat="1" ht="24.15" customHeight="1">
      <c r="B140" s="132"/>
      <c r="C140" s="133" t="s">
        <v>151</v>
      </c>
      <c r="D140" s="133" t="s">
        <v>119</v>
      </c>
      <c r="E140" s="134" t="s">
        <v>258</v>
      </c>
      <c r="F140" s="135" t="s">
        <v>259</v>
      </c>
      <c r="G140" s="136" t="s">
        <v>219</v>
      </c>
      <c r="H140" s="137">
        <v>11.885</v>
      </c>
      <c r="I140" s="138"/>
      <c r="J140" s="139">
        <f>ROUND(I140*H140,2)</f>
        <v>0</v>
      </c>
      <c r="K140" s="135" t="s">
        <v>123</v>
      </c>
      <c r="L140" s="32"/>
      <c r="M140" s="140" t="s">
        <v>1</v>
      </c>
      <c r="N140" s="141" t="s">
        <v>38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140</v>
      </c>
      <c r="AT140" s="144" t="s">
        <v>119</v>
      </c>
      <c r="AU140" s="144" t="s">
        <v>82</v>
      </c>
      <c r="AY140" s="17" t="s">
        <v>117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30</v>
      </c>
      <c r="BK140" s="145">
        <f>ROUND(I140*H140,2)</f>
        <v>0</v>
      </c>
      <c r="BL140" s="17" t="s">
        <v>140</v>
      </c>
      <c r="BM140" s="144" t="s">
        <v>260</v>
      </c>
    </row>
    <row r="141" spans="2:51" s="13" customFormat="1" ht="12">
      <c r="B141" s="153"/>
      <c r="D141" s="147" t="s">
        <v>126</v>
      </c>
      <c r="E141" s="154" t="s">
        <v>1</v>
      </c>
      <c r="F141" s="155" t="s">
        <v>261</v>
      </c>
      <c r="H141" s="156">
        <v>11.885</v>
      </c>
      <c r="I141" s="157"/>
      <c r="L141" s="153"/>
      <c r="M141" s="158"/>
      <c r="T141" s="159"/>
      <c r="AT141" s="154" t="s">
        <v>126</v>
      </c>
      <c r="AU141" s="154" t="s">
        <v>82</v>
      </c>
      <c r="AV141" s="13" t="s">
        <v>82</v>
      </c>
      <c r="AW141" s="13" t="s">
        <v>29</v>
      </c>
      <c r="AX141" s="13" t="s">
        <v>30</v>
      </c>
      <c r="AY141" s="154" t="s">
        <v>117</v>
      </c>
    </row>
    <row r="142" spans="2:65" s="1" customFormat="1" ht="21.75" customHeight="1">
      <c r="B142" s="132"/>
      <c r="C142" s="133" t="s">
        <v>157</v>
      </c>
      <c r="D142" s="133" t="s">
        <v>119</v>
      </c>
      <c r="E142" s="134" t="s">
        <v>262</v>
      </c>
      <c r="F142" s="135" t="s">
        <v>263</v>
      </c>
      <c r="G142" s="136" t="s">
        <v>219</v>
      </c>
      <c r="H142" s="137">
        <v>11.885</v>
      </c>
      <c r="I142" s="138"/>
      <c r="J142" s="139">
        <f>ROUND(I142*H142,2)</f>
        <v>0</v>
      </c>
      <c r="K142" s="135" t="s">
        <v>123</v>
      </c>
      <c r="L142" s="32"/>
      <c r="M142" s="140" t="s">
        <v>1</v>
      </c>
      <c r="N142" s="141" t="s">
        <v>38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140</v>
      </c>
      <c r="AT142" s="144" t="s">
        <v>119</v>
      </c>
      <c r="AU142" s="144" t="s">
        <v>82</v>
      </c>
      <c r="AY142" s="17" t="s">
        <v>117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30</v>
      </c>
      <c r="BK142" s="145">
        <f>ROUND(I142*H142,2)</f>
        <v>0</v>
      </c>
      <c r="BL142" s="17" t="s">
        <v>140</v>
      </c>
      <c r="BM142" s="144" t="s">
        <v>264</v>
      </c>
    </row>
    <row r="143" spans="2:51" s="13" customFormat="1" ht="12">
      <c r="B143" s="153"/>
      <c r="D143" s="147" t="s">
        <v>126</v>
      </c>
      <c r="E143" s="154" t="s">
        <v>1</v>
      </c>
      <c r="F143" s="155" t="s">
        <v>261</v>
      </c>
      <c r="H143" s="156">
        <v>11.885</v>
      </c>
      <c r="I143" s="157"/>
      <c r="L143" s="153"/>
      <c r="M143" s="158"/>
      <c r="T143" s="159"/>
      <c r="AT143" s="154" t="s">
        <v>126</v>
      </c>
      <c r="AU143" s="154" t="s">
        <v>82</v>
      </c>
      <c r="AV143" s="13" t="s">
        <v>82</v>
      </c>
      <c r="AW143" s="13" t="s">
        <v>29</v>
      </c>
      <c r="AX143" s="13" t="s">
        <v>30</v>
      </c>
      <c r="AY143" s="154" t="s">
        <v>117</v>
      </c>
    </row>
    <row r="144" spans="2:65" s="1" customFormat="1" ht="24.15" customHeight="1">
      <c r="B144" s="132"/>
      <c r="C144" s="133" t="s">
        <v>162</v>
      </c>
      <c r="D144" s="133" t="s">
        <v>119</v>
      </c>
      <c r="E144" s="134" t="s">
        <v>265</v>
      </c>
      <c r="F144" s="135" t="s">
        <v>266</v>
      </c>
      <c r="G144" s="136" t="s">
        <v>219</v>
      </c>
      <c r="H144" s="137">
        <v>104.356</v>
      </c>
      <c r="I144" s="138"/>
      <c r="J144" s="139">
        <f>ROUND(I144*H144,2)</f>
        <v>0</v>
      </c>
      <c r="K144" s="135" t="s">
        <v>1</v>
      </c>
      <c r="L144" s="32"/>
      <c r="M144" s="140" t="s">
        <v>1</v>
      </c>
      <c r="N144" s="141" t="s">
        <v>38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140</v>
      </c>
      <c r="AT144" s="144" t="s">
        <v>119</v>
      </c>
      <c r="AU144" s="144" t="s">
        <v>82</v>
      </c>
      <c r="AY144" s="17" t="s">
        <v>117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30</v>
      </c>
      <c r="BK144" s="145">
        <f>ROUND(I144*H144,2)</f>
        <v>0</v>
      </c>
      <c r="BL144" s="17" t="s">
        <v>140</v>
      </c>
      <c r="BM144" s="144" t="s">
        <v>267</v>
      </c>
    </row>
    <row r="145" spans="2:51" s="13" customFormat="1" ht="12">
      <c r="B145" s="153"/>
      <c r="D145" s="147" t="s">
        <v>126</v>
      </c>
      <c r="E145" s="154" t="s">
        <v>1</v>
      </c>
      <c r="F145" s="155" t="s">
        <v>268</v>
      </c>
      <c r="H145" s="156">
        <v>77.068</v>
      </c>
      <c r="I145" s="157"/>
      <c r="L145" s="153"/>
      <c r="M145" s="158"/>
      <c r="T145" s="159"/>
      <c r="AT145" s="154" t="s">
        <v>126</v>
      </c>
      <c r="AU145" s="154" t="s">
        <v>82</v>
      </c>
      <c r="AV145" s="13" t="s">
        <v>82</v>
      </c>
      <c r="AW145" s="13" t="s">
        <v>29</v>
      </c>
      <c r="AX145" s="13" t="s">
        <v>73</v>
      </c>
      <c r="AY145" s="154" t="s">
        <v>117</v>
      </c>
    </row>
    <row r="146" spans="2:51" s="13" customFormat="1" ht="12">
      <c r="B146" s="153"/>
      <c r="D146" s="147" t="s">
        <v>126</v>
      </c>
      <c r="E146" s="154" t="s">
        <v>1</v>
      </c>
      <c r="F146" s="155" t="s">
        <v>269</v>
      </c>
      <c r="H146" s="156">
        <v>16.692</v>
      </c>
      <c r="I146" s="157"/>
      <c r="L146" s="153"/>
      <c r="M146" s="158"/>
      <c r="T146" s="159"/>
      <c r="AT146" s="154" t="s">
        <v>126</v>
      </c>
      <c r="AU146" s="154" t="s">
        <v>82</v>
      </c>
      <c r="AV146" s="13" t="s">
        <v>82</v>
      </c>
      <c r="AW146" s="13" t="s">
        <v>29</v>
      </c>
      <c r="AX146" s="13" t="s">
        <v>73</v>
      </c>
      <c r="AY146" s="154" t="s">
        <v>117</v>
      </c>
    </row>
    <row r="147" spans="2:51" s="13" customFormat="1" ht="12">
      <c r="B147" s="153"/>
      <c r="D147" s="147" t="s">
        <v>126</v>
      </c>
      <c r="E147" s="154" t="s">
        <v>1</v>
      </c>
      <c r="F147" s="155" t="s">
        <v>270</v>
      </c>
      <c r="H147" s="156">
        <v>10.596</v>
      </c>
      <c r="I147" s="157"/>
      <c r="L147" s="153"/>
      <c r="M147" s="158"/>
      <c r="T147" s="159"/>
      <c r="AT147" s="154" t="s">
        <v>126</v>
      </c>
      <c r="AU147" s="154" t="s">
        <v>82</v>
      </c>
      <c r="AV147" s="13" t="s">
        <v>82</v>
      </c>
      <c r="AW147" s="13" t="s">
        <v>29</v>
      </c>
      <c r="AX147" s="13" t="s">
        <v>73</v>
      </c>
      <c r="AY147" s="154" t="s">
        <v>117</v>
      </c>
    </row>
    <row r="148" spans="2:51" s="14" customFormat="1" ht="12">
      <c r="B148" s="160"/>
      <c r="D148" s="147" t="s">
        <v>126</v>
      </c>
      <c r="E148" s="161" t="s">
        <v>1</v>
      </c>
      <c r="F148" s="162" t="s">
        <v>139</v>
      </c>
      <c r="H148" s="163">
        <v>104.356</v>
      </c>
      <c r="I148" s="164"/>
      <c r="L148" s="160"/>
      <c r="M148" s="165"/>
      <c r="T148" s="166"/>
      <c r="AT148" s="161" t="s">
        <v>126</v>
      </c>
      <c r="AU148" s="161" t="s">
        <v>82</v>
      </c>
      <c r="AV148" s="14" t="s">
        <v>140</v>
      </c>
      <c r="AW148" s="14" t="s">
        <v>29</v>
      </c>
      <c r="AX148" s="14" t="s">
        <v>30</v>
      </c>
      <c r="AY148" s="161" t="s">
        <v>117</v>
      </c>
    </row>
    <row r="149" spans="2:65" s="1" customFormat="1" ht="16.5" customHeight="1">
      <c r="B149" s="132"/>
      <c r="C149" s="167" t="s">
        <v>166</v>
      </c>
      <c r="D149" s="167" t="s">
        <v>152</v>
      </c>
      <c r="E149" s="168" t="s">
        <v>271</v>
      </c>
      <c r="F149" s="169" t="s">
        <v>272</v>
      </c>
      <c r="G149" s="170" t="s">
        <v>251</v>
      </c>
      <c r="H149" s="171">
        <v>161.291</v>
      </c>
      <c r="I149" s="172"/>
      <c r="J149" s="173">
        <f>ROUND(I149*H149,2)</f>
        <v>0</v>
      </c>
      <c r="K149" s="169" t="s">
        <v>123</v>
      </c>
      <c r="L149" s="174"/>
      <c r="M149" s="175" t="s">
        <v>1</v>
      </c>
      <c r="N149" s="176" t="s">
        <v>38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166</v>
      </c>
      <c r="AT149" s="144" t="s">
        <v>152</v>
      </c>
      <c r="AU149" s="144" t="s">
        <v>82</v>
      </c>
      <c r="AY149" s="17" t="s">
        <v>117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30</v>
      </c>
      <c r="BK149" s="145">
        <f>ROUND(I149*H149,2)</f>
        <v>0</v>
      </c>
      <c r="BL149" s="17" t="s">
        <v>140</v>
      </c>
      <c r="BM149" s="144" t="s">
        <v>273</v>
      </c>
    </row>
    <row r="150" spans="2:51" s="12" customFormat="1" ht="12">
      <c r="B150" s="146"/>
      <c r="D150" s="147" t="s">
        <v>126</v>
      </c>
      <c r="E150" s="148" t="s">
        <v>1</v>
      </c>
      <c r="F150" s="149" t="s">
        <v>274</v>
      </c>
      <c r="H150" s="148" t="s">
        <v>1</v>
      </c>
      <c r="I150" s="150"/>
      <c r="L150" s="146"/>
      <c r="M150" s="151"/>
      <c r="T150" s="152"/>
      <c r="AT150" s="148" t="s">
        <v>126</v>
      </c>
      <c r="AU150" s="148" t="s">
        <v>82</v>
      </c>
      <c r="AV150" s="12" t="s">
        <v>30</v>
      </c>
      <c r="AW150" s="12" t="s">
        <v>29</v>
      </c>
      <c r="AX150" s="12" t="s">
        <v>73</v>
      </c>
      <c r="AY150" s="148" t="s">
        <v>117</v>
      </c>
    </row>
    <row r="151" spans="2:51" s="13" customFormat="1" ht="12">
      <c r="B151" s="153"/>
      <c r="D151" s="147" t="s">
        <v>126</v>
      </c>
      <c r="E151" s="154" t="s">
        <v>1</v>
      </c>
      <c r="F151" s="155" t="s">
        <v>275</v>
      </c>
      <c r="H151" s="156">
        <v>104.35</v>
      </c>
      <c r="I151" s="157"/>
      <c r="L151" s="153"/>
      <c r="M151" s="158"/>
      <c r="T151" s="159"/>
      <c r="AT151" s="154" t="s">
        <v>126</v>
      </c>
      <c r="AU151" s="154" t="s">
        <v>82</v>
      </c>
      <c r="AV151" s="13" t="s">
        <v>82</v>
      </c>
      <c r="AW151" s="13" t="s">
        <v>29</v>
      </c>
      <c r="AX151" s="13" t="s">
        <v>73</v>
      </c>
      <c r="AY151" s="154" t="s">
        <v>117</v>
      </c>
    </row>
    <row r="152" spans="2:51" s="12" customFormat="1" ht="12">
      <c r="B152" s="146"/>
      <c r="D152" s="147" t="s">
        <v>126</v>
      </c>
      <c r="E152" s="148" t="s">
        <v>1</v>
      </c>
      <c r="F152" s="149" t="s">
        <v>276</v>
      </c>
      <c r="H152" s="148" t="s">
        <v>1</v>
      </c>
      <c r="I152" s="150"/>
      <c r="L152" s="146"/>
      <c r="M152" s="151"/>
      <c r="T152" s="152"/>
      <c r="AT152" s="148" t="s">
        <v>126</v>
      </c>
      <c r="AU152" s="148" t="s">
        <v>82</v>
      </c>
      <c r="AV152" s="12" t="s">
        <v>30</v>
      </c>
      <c r="AW152" s="12" t="s">
        <v>29</v>
      </c>
      <c r="AX152" s="12" t="s">
        <v>73</v>
      </c>
      <c r="AY152" s="148" t="s">
        <v>117</v>
      </c>
    </row>
    <row r="153" spans="2:51" s="13" customFormat="1" ht="12">
      <c r="B153" s="153"/>
      <c r="D153" s="147" t="s">
        <v>126</v>
      </c>
      <c r="E153" s="154" t="s">
        <v>1</v>
      </c>
      <c r="F153" s="155" t="s">
        <v>277</v>
      </c>
      <c r="H153" s="156">
        <v>-11.769</v>
      </c>
      <c r="I153" s="157"/>
      <c r="L153" s="153"/>
      <c r="M153" s="158"/>
      <c r="T153" s="159"/>
      <c r="AT153" s="154" t="s">
        <v>126</v>
      </c>
      <c r="AU153" s="154" t="s">
        <v>82</v>
      </c>
      <c r="AV153" s="13" t="s">
        <v>82</v>
      </c>
      <c r="AW153" s="13" t="s">
        <v>29</v>
      </c>
      <c r="AX153" s="13" t="s">
        <v>73</v>
      </c>
      <c r="AY153" s="154" t="s">
        <v>117</v>
      </c>
    </row>
    <row r="154" spans="2:51" s="12" customFormat="1" ht="12">
      <c r="B154" s="146"/>
      <c r="D154" s="147" t="s">
        <v>126</v>
      </c>
      <c r="E154" s="148" t="s">
        <v>1</v>
      </c>
      <c r="F154" s="149" t="s">
        <v>278</v>
      </c>
      <c r="H154" s="148" t="s">
        <v>1</v>
      </c>
      <c r="I154" s="150"/>
      <c r="L154" s="146"/>
      <c r="M154" s="151"/>
      <c r="T154" s="152"/>
      <c r="AT154" s="148" t="s">
        <v>126</v>
      </c>
      <c r="AU154" s="148" t="s">
        <v>82</v>
      </c>
      <c r="AV154" s="12" t="s">
        <v>30</v>
      </c>
      <c r="AW154" s="12" t="s">
        <v>29</v>
      </c>
      <c r="AX154" s="12" t="s">
        <v>73</v>
      </c>
      <c r="AY154" s="148" t="s">
        <v>117</v>
      </c>
    </row>
    <row r="155" spans="2:51" s="13" customFormat="1" ht="12">
      <c r="B155" s="153"/>
      <c r="D155" s="147" t="s">
        <v>126</v>
      </c>
      <c r="E155" s="154" t="s">
        <v>1</v>
      </c>
      <c r="F155" s="155" t="s">
        <v>279</v>
      </c>
      <c r="H155" s="156">
        <v>-15</v>
      </c>
      <c r="I155" s="157"/>
      <c r="L155" s="153"/>
      <c r="M155" s="158"/>
      <c r="T155" s="159"/>
      <c r="AT155" s="154" t="s">
        <v>126</v>
      </c>
      <c r="AU155" s="154" t="s">
        <v>82</v>
      </c>
      <c r="AV155" s="13" t="s">
        <v>82</v>
      </c>
      <c r="AW155" s="13" t="s">
        <v>29</v>
      </c>
      <c r="AX155" s="13" t="s">
        <v>73</v>
      </c>
      <c r="AY155" s="154" t="s">
        <v>117</v>
      </c>
    </row>
    <row r="156" spans="2:51" s="14" customFormat="1" ht="12">
      <c r="B156" s="160"/>
      <c r="D156" s="147" t="s">
        <v>126</v>
      </c>
      <c r="E156" s="161" t="s">
        <v>1</v>
      </c>
      <c r="F156" s="162" t="s">
        <v>139</v>
      </c>
      <c r="H156" s="163">
        <v>77.581</v>
      </c>
      <c r="I156" s="164"/>
      <c r="L156" s="160"/>
      <c r="M156" s="165"/>
      <c r="T156" s="166"/>
      <c r="AT156" s="161" t="s">
        <v>126</v>
      </c>
      <c r="AU156" s="161" t="s">
        <v>82</v>
      </c>
      <c r="AV156" s="14" t="s">
        <v>140</v>
      </c>
      <c r="AW156" s="14" t="s">
        <v>29</v>
      </c>
      <c r="AX156" s="14" t="s">
        <v>73</v>
      </c>
      <c r="AY156" s="161" t="s">
        <v>117</v>
      </c>
    </row>
    <row r="157" spans="2:51" s="13" customFormat="1" ht="12">
      <c r="B157" s="153"/>
      <c r="D157" s="147" t="s">
        <v>126</v>
      </c>
      <c r="E157" s="154" t="s">
        <v>1</v>
      </c>
      <c r="F157" s="155" t="s">
        <v>280</v>
      </c>
      <c r="H157" s="156">
        <v>161.291</v>
      </c>
      <c r="I157" s="157"/>
      <c r="L157" s="153"/>
      <c r="M157" s="158"/>
      <c r="T157" s="159"/>
      <c r="AT157" s="154" t="s">
        <v>126</v>
      </c>
      <c r="AU157" s="154" t="s">
        <v>82</v>
      </c>
      <c r="AV157" s="13" t="s">
        <v>82</v>
      </c>
      <c r="AW157" s="13" t="s">
        <v>29</v>
      </c>
      <c r="AX157" s="13" t="s">
        <v>30</v>
      </c>
      <c r="AY157" s="154" t="s">
        <v>117</v>
      </c>
    </row>
    <row r="158" spans="2:65" s="1" customFormat="1" ht="16.5" customHeight="1">
      <c r="B158" s="132"/>
      <c r="C158" s="167" t="s">
        <v>161</v>
      </c>
      <c r="D158" s="167" t="s">
        <v>152</v>
      </c>
      <c r="E158" s="168" t="s">
        <v>281</v>
      </c>
      <c r="F158" s="169" t="s">
        <v>282</v>
      </c>
      <c r="G158" s="170" t="s">
        <v>251</v>
      </c>
      <c r="H158" s="171">
        <v>24</v>
      </c>
      <c r="I158" s="172"/>
      <c r="J158" s="173">
        <f>ROUND(I158*H158,2)</f>
        <v>0</v>
      </c>
      <c r="K158" s="169" t="s">
        <v>123</v>
      </c>
      <c r="L158" s="174"/>
      <c r="M158" s="175" t="s">
        <v>1</v>
      </c>
      <c r="N158" s="176" t="s">
        <v>38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166</v>
      </c>
      <c r="AT158" s="144" t="s">
        <v>152</v>
      </c>
      <c r="AU158" s="144" t="s">
        <v>82</v>
      </c>
      <c r="AY158" s="17" t="s">
        <v>117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30</v>
      </c>
      <c r="BK158" s="145">
        <f>ROUND(I158*H158,2)</f>
        <v>0</v>
      </c>
      <c r="BL158" s="17" t="s">
        <v>140</v>
      </c>
      <c r="BM158" s="144" t="s">
        <v>283</v>
      </c>
    </row>
    <row r="159" spans="2:51" s="13" customFormat="1" ht="12">
      <c r="B159" s="153"/>
      <c r="D159" s="147" t="s">
        <v>126</v>
      </c>
      <c r="E159" s="154" t="s">
        <v>1</v>
      </c>
      <c r="F159" s="155" t="s">
        <v>284</v>
      </c>
      <c r="H159" s="156">
        <v>24</v>
      </c>
      <c r="I159" s="157"/>
      <c r="L159" s="153"/>
      <c r="M159" s="158"/>
      <c r="T159" s="159"/>
      <c r="AT159" s="154" t="s">
        <v>126</v>
      </c>
      <c r="AU159" s="154" t="s">
        <v>82</v>
      </c>
      <c r="AV159" s="13" t="s">
        <v>82</v>
      </c>
      <c r="AW159" s="13" t="s">
        <v>29</v>
      </c>
      <c r="AX159" s="13" t="s">
        <v>73</v>
      </c>
      <c r="AY159" s="154" t="s">
        <v>117</v>
      </c>
    </row>
    <row r="160" spans="2:51" s="14" customFormat="1" ht="12">
      <c r="B160" s="160"/>
      <c r="D160" s="147" t="s">
        <v>126</v>
      </c>
      <c r="E160" s="161" t="s">
        <v>1</v>
      </c>
      <c r="F160" s="162" t="s">
        <v>139</v>
      </c>
      <c r="H160" s="163">
        <v>24</v>
      </c>
      <c r="I160" s="164"/>
      <c r="L160" s="160"/>
      <c r="M160" s="165"/>
      <c r="T160" s="166"/>
      <c r="AT160" s="161" t="s">
        <v>126</v>
      </c>
      <c r="AU160" s="161" t="s">
        <v>82</v>
      </c>
      <c r="AV160" s="14" t="s">
        <v>140</v>
      </c>
      <c r="AW160" s="14" t="s">
        <v>29</v>
      </c>
      <c r="AX160" s="14" t="s">
        <v>30</v>
      </c>
      <c r="AY160" s="161" t="s">
        <v>117</v>
      </c>
    </row>
    <row r="161" spans="2:65" s="1" customFormat="1" ht="16.5" customHeight="1">
      <c r="B161" s="132"/>
      <c r="C161" s="133" t="s">
        <v>174</v>
      </c>
      <c r="D161" s="133" t="s">
        <v>119</v>
      </c>
      <c r="E161" s="134" t="s">
        <v>285</v>
      </c>
      <c r="F161" s="135" t="s">
        <v>286</v>
      </c>
      <c r="G161" s="136" t="s">
        <v>240</v>
      </c>
      <c r="H161" s="137">
        <v>206.14</v>
      </c>
      <c r="I161" s="138"/>
      <c r="J161" s="139">
        <f>ROUND(I161*H161,2)</f>
        <v>0</v>
      </c>
      <c r="K161" s="135" t="s">
        <v>123</v>
      </c>
      <c r="L161" s="32"/>
      <c r="M161" s="140" t="s">
        <v>1</v>
      </c>
      <c r="N161" s="141" t="s">
        <v>38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4" t="s">
        <v>140</v>
      </c>
      <c r="AT161" s="144" t="s">
        <v>119</v>
      </c>
      <c r="AU161" s="144" t="s">
        <v>82</v>
      </c>
      <c r="AY161" s="17" t="s">
        <v>117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30</v>
      </c>
      <c r="BK161" s="145">
        <f>ROUND(I161*H161,2)</f>
        <v>0</v>
      </c>
      <c r="BL161" s="17" t="s">
        <v>140</v>
      </c>
      <c r="BM161" s="144" t="s">
        <v>287</v>
      </c>
    </row>
    <row r="162" spans="2:51" s="13" customFormat="1" ht="12">
      <c r="B162" s="153"/>
      <c r="D162" s="147" t="s">
        <v>126</v>
      </c>
      <c r="E162" s="154" t="s">
        <v>1</v>
      </c>
      <c r="F162" s="155" t="s">
        <v>288</v>
      </c>
      <c r="H162" s="156">
        <v>206.14</v>
      </c>
      <c r="I162" s="157"/>
      <c r="L162" s="153"/>
      <c r="M162" s="158"/>
      <c r="T162" s="159"/>
      <c r="AT162" s="154" t="s">
        <v>126</v>
      </c>
      <c r="AU162" s="154" t="s">
        <v>82</v>
      </c>
      <c r="AV162" s="13" t="s">
        <v>82</v>
      </c>
      <c r="AW162" s="13" t="s">
        <v>29</v>
      </c>
      <c r="AX162" s="13" t="s">
        <v>73</v>
      </c>
      <c r="AY162" s="154" t="s">
        <v>117</v>
      </c>
    </row>
    <row r="163" spans="2:51" s="14" customFormat="1" ht="12">
      <c r="B163" s="160"/>
      <c r="D163" s="147" t="s">
        <v>126</v>
      </c>
      <c r="E163" s="161" t="s">
        <v>1</v>
      </c>
      <c r="F163" s="162" t="s">
        <v>139</v>
      </c>
      <c r="H163" s="163">
        <v>206.14</v>
      </c>
      <c r="I163" s="164"/>
      <c r="L163" s="160"/>
      <c r="M163" s="165"/>
      <c r="T163" s="166"/>
      <c r="AT163" s="161" t="s">
        <v>126</v>
      </c>
      <c r="AU163" s="161" t="s">
        <v>82</v>
      </c>
      <c r="AV163" s="14" t="s">
        <v>140</v>
      </c>
      <c r="AW163" s="14" t="s">
        <v>29</v>
      </c>
      <c r="AX163" s="14" t="s">
        <v>30</v>
      </c>
      <c r="AY163" s="161" t="s">
        <v>117</v>
      </c>
    </row>
    <row r="164" spans="2:65" s="1" customFormat="1" ht="16.5" customHeight="1">
      <c r="B164" s="132"/>
      <c r="C164" s="167" t="s">
        <v>178</v>
      </c>
      <c r="D164" s="167" t="s">
        <v>152</v>
      </c>
      <c r="E164" s="168" t="s">
        <v>289</v>
      </c>
      <c r="F164" s="169" t="s">
        <v>290</v>
      </c>
      <c r="G164" s="170" t="s">
        <v>291</v>
      </c>
      <c r="H164" s="171">
        <v>0.13</v>
      </c>
      <c r="I164" s="172"/>
      <c r="J164" s="173">
        <f>ROUND(I164*H164,2)</f>
        <v>0</v>
      </c>
      <c r="K164" s="169" t="s">
        <v>123</v>
      </c>
      <c r="L164" s="174"/>
      <c r="M164" s="175" t="s">
        <v>1</v>
      </c>
      <c r="N164" s="176" t="s">
        <v>38</v>
      </c>
      <c r="P164" s="142">
        <f>O164*H164</f>
        <v>0</v>
      </c>
      <c r="Q164" s="142">
        <v>0.001</v>
      </c>
      <c r="R164" s="142">
        <f>Q164*H164</f>
        <v>0.00013000000000000002</v>
      </c>
      <c r="S164" s="142">
        <v>0</v>
      </c>
      <c r="T164" s="143">
        <f>S164*H164</f>
        <v>0</v>
      </c>
      <c r="AR164" s="144" t="s">
        <v>166</v>
      </c>
      <c r="AT164" s="144" t="s">
        <v>152</v>
      </c>
      <c r="AU164" s="144" t="s">
        <v>82</v>
      </c>
      <c r="AY164" s="17" t="s">
        <v>117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30</v>
      </c>
      <c r="BK164" s="145">
        <f>ROUND(I164*H164,2)</f>
        <v>0</v>
      </c>
      <c r="BL164" s="17" t="s">
        <v>140</v>
      </c>
      <c r="BM164" s="144" t="s">
        <v>292</v>
      </c>
    </row>
    <row r="165" spans="2:51" s="13" customFormat="1" ht="12">
      <c r="B165" s="153"/>
      <c r="D165" s="147" t="s">
        <v>126</v>
      </c>
      <c r="E165" s="154" t="s">
        <v>1</v>
      </c>
      <c r="F165" s="155" t="s">
        <v>293</v>
      </c>
      <c r="H165" s="156">
        <v>6.493</v>
      </c>
      <c r="I165" s="157"/>
      <c r="L165" s="153"/>
      <c r="M165" s="158"/>
      <c r="T165" s="159"/>
      <c r="AT165" s="154" t="s">
        <v>126</v>
      </c>
      <c r="AU165" s="154" t="s">
        <v>82</v>
      </c>
      <c r="AV165" s="13" t="s">
        <v>82</v>
      </c>
      <c r="AW165" s="13" t="s">
        <v>29</v>
      </c>
      <c r="AX165" s="13" t="s">
        <v>73</v>
      </c>
      <c r="AY165" s="154" t="s">
        <v>117</v>
      </c>
    </row>
    <row r="166" spans="2:51" s="14" customFormat="1" ht="12">
      <c r="B166" s="160"/>
      <c r="D166" s="147" t="s">
        <v>126</v>
      </c>
      <c r="E166" s="161" t="s">
        <v>1</v>
      </c>
      <c r="F166" s="162" t="s">
        <v>139</v>
      </c>
      <c r="H166" s="163">
        <v>6.493</v>
      </c>
      <c r="I166" s="164"/>
      <c r="L166" s="160"/>
      <c r="M166" s="165"/>
      <c r="T166" s="166"/>
      <c r="AT166" s="161" t="s">
        <v>126</v>
      </c>
      <c r="AU166" s="161" t="s">
        <v>82</v>
      </c>
      <c r="AV166" s="14" t="s">
        <v>140</v>
      </c>
      <c r="AW166" s="14" t="s">
        <v>29</v>
      </c>
      <c r="AX166" s="14" t="s">
        <v>30</v>
      </c>
      <c r="AY166" s="161" t="s">
        <v>117</v>
      </c>
    </row>
    <row r="167" spans="2:51" s="13" customFormat="1" ht="12">
      <c r="B167" s="153"/>
      <c r="D167" s="147" t="s">
        <v>126</v>
      </c>
      <c r="F167" s="155" t="s">
        <v>294</v>
      </c>
      <c r="H167" s="156">
        <v>0.13</v>
      </c>
      <c r="I167" s="157"/>
      <c r="L167" s="153"/>
      <c r="M167" s="158"/>
      <c r="T167" s="159"/>
      <c r="AT167" s="154" t="s">
        <v>126</v>
      </c>
      <c r="AU167" s="154" t="s">
        <v>82</v>
      </c>
      <c r="AV167" s="13" t="s">
        <v>82</v>
      </c>
      <c r="AW167" s="13" t="s">
        <v>3</v>
      </c>
      <c r="AX167" s="13" t="s">
        <v>30</v>
      </c>
      <c r="AY167" s="154" t="s">
        <v>117</v>
      </c>
    </row>
    <row r="168" spans="2:63" s="11" customFormat="1" ht="22.95" customHeight="1">
      <c r="B168" s="120"/>
      <c r="D168" s="121" t="s">
        <v>72</v>
      </c>
      <c r="E168" s="130" t="s">
        <v>151</v>
      </c>
      <c r="F168" s="130" t="s">
        <v>295</v>
      </c>
      <c r="I168" s="123"/>
      <c r="J168" s="131">
        <f>BK168</f>
        <v>0</v>
      </c>
      <c r="L168" s="120"/>
      <c r="M168" s="125"/>
      <c r="P168" s="126">
        <f>SUM(P169:P170)</f>
        <v>0</v>
      </c>
      <c r="R168" s="126">
        <f>SUM(R169:R170)</f>
        <v>51.74999999999999</v>
      </c>
      <c r="T168" s="127">
        <f>SUM(T169:T170)</f>
        <v>0</v>
      </c>
      <c r="AR168" s="121" t="s">
        <v>30</v>
      </c>
      <c r="AT168" s="128" t="s">
        <v>72</v>
      </c>
      <c r="AU168" s="128" t="s">
        <v>30</v>
      </c>
      <c r="AY168" s="121" t="s">
        <v>117</v>
      </c>
      <c r="BK168" s="129">
        <f>SUM(BK169:BK170)</f>
        <v>0</v>
      </c>
    </row>
    <row r="169" spans="2:65" s="1" customFormat="1" ht="16.5" customHeight="1">
      <c r="B169" s="132"/>
      <c r="C169" s="133" t="s">
        <v>182</v>
      </c>
      <c r="D169" s="133" t="s">
        <v>119</v>
      </c>
      <c r="E169" s="134" t="s">
        <v>296</v>
      </c>
      <c r="F169" s="135" t="s">
        <v>532</v>
      </c>
      <c r="G169" s="136" t="s">
        <v>240</v>
      </c>
      <c r="H169" s="137">
        <v>75</v>
      </c>
      <c r="I169" s="138"/>
      <c r="J169" s="139">
        <f>ROUND(I169*H169,2)</f>
        <v>0</v>
      </c>
      <c r="K169" s="135" t="s">
        <v>123</v>
      </c>
      <c r="L169" s="32"/>
      <c r="M169" s="140" t="s">
        <v>1</v>
      </c>
      <c r="N169" s="141" t="s">
        <v>38</v>
      </c>
      <c r="P169" s="142">
        <f>O169*H169</f>
        <v>0</v>
      </c>
      <c r="Q169" s="142">
        <v>0.69</v>
      </c>
      <c r="R169" s="142">
        <f>Q169*H169</f>
        <v>51.74999999999999</v>
      </c>
      <c r="S169" s="142">
        <v>0</v>
      </c>
      <c r="T169" s="143">
        <f>S169*H169</f>
        <v>0</v>
      </c>
      <c r="AR169" s="144" t="s">
        <v>140</v>
      </c>
      <c r="AT169" s="144" t="s">
        <v>119</v>
      </c>
      <c r="AU169" s="144" t="s">
        <v>82</v>
      </c>
      <c r="AY169" s="17" t="s">
        <v>117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30</v>
      </c>
      <c r="BK169" s="145">
        <f>ROUND(I169*H169,2)</f>
        <v>0</v>
      </c>
      <c r="BL169" s="17" t="s">
        <v>140</v>
      </c>
      <c r="BM169" s="144" t="s">
        <v>297</v>
      </c>
    </row>
    <row r="170" spans="2:51" s="13" customFormat="1" ht="12">
      <c r="B170" s="153"/>
      <c r="D170" s="147" t="s">
        <v>126</v>
      </c>
      <c r="E170" s="154" t="s">
        <v>1</v>
      </c>
      <c r="F170" s="155" t="s">
        <v>298</v>
      </c>
      <c r="H170" s="156">
        <v>75</v>
      </c>
      <c r="I170" s="157"/>
      <c r="L170" s="153"/>
      <c r="M170" s="158"/>
      <c r="T170" s="159"/>
      <c r="AT170" s="154" t="s">
        <v>126</v>
      </c>
      <c r="AU170" s="154" t="s">
        <v>82</v>
      </c>
      <c r="AV170" s="13" t="s">
        <v>82</v>
      </c>
      <c r="AW170" s="13" t="s">
        <v>29</v>
      </c>
      <c r="AX170" s="13" t="s">
        <v>30</v>
      </c>
      <c r="AY170" s="154" t="s">
        <v>117</v>
      </c>
    </row>
    <row r="171" spans="2:63" s="11" customFormat="1" ht="22.95" customHeight="1">
      <c r="B171" s="120"/>
      <c r="D171" s="121" t="s">
        <v>72</v>
      </c>
      <c r="E171" s="130" t="s">
        <v>161</v>
      </c>
      <c r="F171" s="130" t="s">
        <v>299</v>
      </c>
      <c r="I171" s="123"/>
      <c r="J171" s="131">
        <f>BK171</f>
        <v>0</v>
      </c>
      <c r="L171" s="120"/>
      <c r="M171" s="125"/>
      <c r="P171" s="126">
        <f>SUM(P172:P173)</f>
        <v>0</v>
      </c>
      <c r="R171" s="126">
        <f>SUM(R172:R173)</f>
        <v>0.05175</v>
      </c>
      <c r="T171" s="127">
        <f>SUM(T172:T173)</f>
        <v>0</v>
      </c>
      <c r="AR171" s="121" t="s">
        <v>30</v>
      </c>
      <c r="AT171" s="128" t="s">
        <v>72</v>
      </c>
      <c r="AU171" s="128" t="s">
        <v>30</v>
      </c>
      <c r="AY171" s="121" t="s">
        <v>117</v>
      </c>
      <c r="BK171" s="129">
        <f>SUM(BK172:BK173)</f>
        <v>0</v>
      </c>
    </row>
    <row r="172" spans="2:65" s="1" customFormat="1" ht="16.5" customHeight="1">
      <c r="B172" s="132"/>
      <c r="C172" s="133" t="s">
        <v>187</v>
      </c>
      <c r="D172" s="133" t="s">
        <v>119</v>
      </c>
      <c r="E172" s="134" t="s">
        <v>300</v>
      </c>
      <c r="F172" s="135" t="s">
        <v>301</v>
      </c>
      <c r="G172" s="136" t="s">
        <v>240</v>
      </c>
      <c r="H172" s="137">
        <v>75</v>
      </c>
      <c r="I172" s="138"/>
      <c r="J172" s="139">
        <f>ROUND(I172*H172,2)</f>
        <v>0</v>
      </c>
      <c r="K172" s="135" t="s">
        <v>123</v>
      </c>
      <c r="L172" s="32"/>
      <c r="M172" s="140" t="s">
        <v>1</v>
      </c>
      <c r="N172" s="141" t="s">
        <v>38</v>
      </c>
      <c r="P172" s="142">
        <f>O172*H172</f>
        <v>0</v>
      </c>
      <c r="Q172" s="142">
        <v>0.00069</v>
      </c>
      <c r="R172" s="142">
        <f>Q172*H172</f>
        <v>0.05175</v>
      </c>
      <c r="S172" s="142">
        <v>0</v>
      </c>
      <c r="T172" s="143">
        <f>S172*H172</f>
        <v>0</v>
      </c>
      <c r="AR172" s="144" t="s">
        <v>140</v>
      </c>
      <c r="AT172" s="144" t="s">
        <v>119</v>
      </c>
      <c r="AU172" s="144" t="s">
        <v>82</v>
      </c>
      <c r="AY172" s="17" t="s">
        <v>117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30</v>
      </c>
      <c r="BK172" s="145">
        <f>ROUND(I172*H172,2)</f>
        <v>0</v>
      </c>
      <c r="BL172" s="17" t="s">
        <v>140</v>
      </c>
      <c r="BM172" s="144" t="s">
        <v>302</v>
      </c>
    </row>
    <row r="173" spans="2:51" s="13" customFormat="1" ht="12">
      <c r="B173" s="153"/>
      <c r="D173" s="147" t="s">
        <v>126</v>
      </c>
      <c r="E173" s="154" t="s">
        <v>1</v>
      </c>
      <c r="F173" s="155" t="s">
        <v>298</v>
      </c>
      <c r="H173" s="156">
        <v>75</v>
      </c>
      <c r="I173" s="157"/>
      <c r="L173" s="153"/>
      <c r="M173" s="158"/>
      <c r="T173" s="159"/>
      <c r="AT173" s="154" t="s">
        <v>126</v>
      </c>
      <c r="AU173" s="154" t="s">
        <v>82</v>
      </c>
      <c r="AV173" s="13" t="s">
        <v>82</v>
      </c>
      <c r="AW173" s="13" t="s">
        <v>29</v>
      </c>
      <c r="AX173" s="13" t="s">
        <v>30</v>
      </c>
      <c r="AY173" s="154" t="s">
        <v>117</v>
      </c>
    </row>
    <row r="174" spans="2:63" s="11" customFormat="1" ht="22.95" customHeight="1">
      <c r="B174" s="120"/>
      <c r="D174" s="121" t="s">
        <v>72</v>
      </c>
      <c r="E174" s="130" t="s">
        <v>303</v>
      </c>
      <c r="F174" s="130" t="s">
        <v>304</v>
      </c>
      <c r="I174" s="123"/>
      <c r="J174" s="131">
        <f>BK174</f>
        <v>0</v>
      </c>
      <c r="L174" s="120"/>
      <c r="M174" s="125"/>
      <c r="P174" s="126">
        <f>P175</f>
        <v>0</v>
      </c>
      <c r="R174" s="126">
        <f>R175</f>
        <v>0</v>
      </c>
      <c r="T174" s="127">
        <f>T175</f>
        <v>0</v>
      </c>
      <c r="AR174" s="121" t="s">
        <v>30</v>
      </c>
      <c r="AT174" s="128" t="s">
        <v>72</v>
      </c>
      <c r="AU174" s="128" t="s">
        <v>30</v>
      </c>
      <c r="AY174" s="121" t="s">
        <v>117</v>
      </c>
      <c r="BK174" s="129">
        <f>BK175</f>
        <v>0</v>
      </c>
    </row>
    <row r="175" spans="2:65" s="1" customFormat="1" ht="21.75" customHeight="1">
      <c r="B175" s="132"/>
      <c r="C175" s="133" t="s">
        <v>191</v>
      </c>
      <c r="D175" s="133" t="s">
        <v>119</v>
      </c>
      <c r="E175" s="134" t="s">
        <v>305</v>
      </c>
      <c r="F175" s="135" t="s">
        <v>306</v>
      </c>
      <c r="G175" s="136" t="s">
        <v>251</v>
      </c>
      <c r="H175" s="137">
        <v>51.802</v>
      </c>
      <c r="I175" s="138"/>
      <c r="J175" s="139">
        <f>ROUND(I175*H175,2)</f>
        <v>0</v>
      </c>
      <c r="K175" s="135" t="s">
        <v>123</v>
      </c>
      <c r="L175" s="32"/>
      <c r="M175" s="140" t="s">
        <v>1</v>
      </c>
      <c r="N175" s="141" t="s">
        <v>38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140</v>
      </c>
      <c r="AT175" s="144" t="s">
        <v>119</v>
      </c>
      <c r="AU175" s="144" t="s">
        <v>82</v>
      </c>
      <c r="AY175" s="17" t="s">
        <v>117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30</v>
      </c>
      <c r="BK175" s="145">
        <f>ROUND(I175*H175,2)</f>
        <v>0</v>
      </c>
      <c r="BL175" s="17" t="s">
        <v>140</v>
      </c>
      <c r="BM175" s="144" t="s">
        <v>307</v>
      </c>
    </row>
    <row r="176" spans="2:63" s="11" customFormat="1" ht="25.95" customHeight="1">
      <c r="B176" s="120"/>
      <c r="D176" s="121" t="s">
        <v>72</v>
      </c>
      <c r="E176" s="122" t="s">
        <v>152</v>
      </c>
      <c r="F176" s="122" t="s">
        <v>308</v>
      </c>
      <c r="I176" s="123"/>
      <c r="J176" s="124">
        <f>BK176</f>
        <v>0</v>
      </c>
      <c r="L176" s="120"/>
      <c r="M176" s="125"/>
      <c r="P176" s="126">
        <f>P177+P212</f>
        <v>0</v>
      </c>
      <c r="R176" s="126">
        <f>R177+R212</f>
        <v>59.570132</v>
      </c>
      <c r="T176" s="127">
        <f>T177+T212</f>
        <v>0</v>
      </c>
      <c r="AR176" s="121" t="s">
        <v>129</v>
      </c>
      <c r="AT176" s="128" t="s">
        <v>72</v>
      </c>
      <c r="AU176" s="128" t="s">
        <v>73</v>
      </c>
      <c r="AY176" s="121" t="s">
        <v>117</v>
      </c>
      <c r="BK176" s="129">
        <f>BK177+BK212</f>
        <v>0</v>
      </c>
    </row>
    <row r="177" spans="2:63" s="11" customFormat="1" ht="22.95" customHeight="1">
      <c r="B177" s="120"/>
      <c r="D177" s="121" t="s">
        <v>72</v>
      </c>
      <c r="E177" s="130" t="s">
        <v>309</v>
      </c>
      <c r="F177" s="130" t="s">
        <v>310</v>
      </c>
      <c r="I177" s="123"/>
      <c r="J177" s="131">
        <f>BK177</f>
        <v>0</v>
      </c>
      <c r="L177" s="120"/>
      <c r="M177" s="125"/>
      <c r="P177" s="126">
        <f>SUM(P178:P211)</f>
        <v>0</v>
      </c>
      <c r="R177" s="126">
        <f>SUM(R178:R211)</f>
        <v>0</v>
      </c>
      <c r="T177" s="127">
        <f>SUM(T178:T211)</f>
        <v>0</v>
      </c>
      <c r="AR177" s="121" t="s">
        <v>129</v>
      </c>
      <c r="AT177" s="128" t="s">
        <v>72</v>
      </c>
      <c r="AU177" s="128" t="s">
        <v>30</v>
      </c>
      <c r="AY177" s="121" t="s">
        <v>117</v>
      </c>
      <c r="BK177" s="129">
        <f>SUM(BK178:BK211)</f>
        <v>0</v>
      </c>
    </row>
    <row r="178" spans="2:65" s="1" customFormat="1" ht="16.5" customHeight="1">
      <c r="B178" s="132"/>
      <c r="C178" s="167" t="s">
        <v>8</v>
      </c>
      <c r="D178" s="167" t="s">
        <v>152</v>
      </c>
      <c r="E178" s="168" t="s">
        <v>311</v>
      </c>
      <c r="F178" s="169" t="s">
        <v>312</v>
      </c>
      <c r="G178" s="170" t="s">
        <v>136</v>
      </c>
      <c r="H178" s="171">
        <v>133</v>
      </c>
      <c r="I178" s="172"/>
      <c r="J178" s="173">
        <f>ROUND(I178*H178,2)</f>
        <v>0</v>
      </c>
      <c r="K178" s="169" t="s">
        <v>1</v>
      </c>
      <c r="L178" s="174"/>
      <c r="M178" s="175" t="s">
        <v>1</v>
      </c>
      <c r="N178" s="176" t="s">
        <v>38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313</v>
      </c>
      <c r="AT178" s="144" t="s">
        <v>152</v>
      </c>
      <c r="AU178" s="144" t="s">
        <v>82</v>
      </c>
      <c r="AY178" s="17" t="s">
        <v>117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30</v>
      </c>
      <c r="BK178" s="145">
        <f>ROUND(I178*H178,2)</f>
        <v>0</v>
      </c>
      <c r="BL178" s="17" t="s">
        <v>314</v>
      </c>
      <c r="BM178" s="144" t="s">
        <v>315</v>
      </c>
    </row>
    <row r="179" spans="2:51" s="13" customFormat="1" ht="12">
      <c r="B179" s="153"/>
      <c r="D179" s="147" t="s">
        <v>126</v>
      </c>
      <c r="E179" s="154" t="s">
        <v>1</v>
      </c>
      <c r="F179" s="155" t="s">
        <v>316</v>
      </c>
      <c r="H179" s="156">
        <v>133</v>
      </c>
      <c r="I179" s="157"/>
      <c r="L179" s="153"/>
      <c r="M179" s="158"/>
      <c r="T179" s="159"/>
      <c r="AT179" s="154" t="s">
        <v>126</v>
      </c>
      <c r="AU179" s="154" t="s">
        <v>82</v>
      </c>
      <c r="AV179" s="13" t="s">
        <v>82</v>
      </c>
      <c r="AW179" s="13" t="s">
        <v>29</v>
      </c>
      <c r="AX179" s="13" t="s">
        <v>30</v>
      </c>
      <c r="AY179" s="154" t="s">
        <v>117</v>
      </c>
    </row>
    <row r="180" spans="2:65" s="1" customFormat="1" ht="16.5" customHeight="1">
      <c r="B180" s="132"/>
      <c r="C180" s="167" t="s">
        <v>155</v>
      </c>
      <c r="D180" s="167" t="s">
        <v>152</v>
      </c>
      <c r="E180" s="168" t="s">
        <v>317</v>
      </c>
      <c r="F180" s="169" t="s">
        <v>318</v>
      </c>
      <c r="G180" s="170" t="s">
        <v>136</v>
      </c>
      <c r="H180" s="171">
        <v>328</v>
      </c>
      <c r="I180" s="172"/>
      <c r="J180" s="173">
        <f>ROUND(I180*H180,2)</f>
        <v>0</v>
      </c>
      <c r="K180" s="169" t="s">
        <v>1</v>
      </c>
      <c r="L180" s="174"/>
      <c r="M180" s="175" t="s">
        <v>1</v>
      </c>
      <c r="N180" s="176" t="s">
        <v>38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313</v>
      </c>
      <c r="AT180" s="144" t="s">
        <v>152</v>
      </c>
      <c r="AU180" s="144" t="s">
        <v>82</v>
      </c>
      <c r="AY180" s="17" t="s">
        <v>117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30</v>
      </c>
      <c r="BK180" s="145">
        <f>ROUND(I180*H180,2)</f>
        <v>0</v>
      </c>
      <c r="BL180" s="17" t="s">
        <v>314</v>
      </c>
      <c r="BM180" s="144" t="s">
        <v>319</v>
      </c>
    </row>
    <row r="181" spans="2:51" s="13" customFormat="1" ht="12">
      <c r="B181" s="153"/>
      <c r="D181" s="147" t="s">
        <v>126</v>
      </c>
      <c r="E181" s="154" t="s">
        <v>1</v>
      </c>
      <c r="F181" s="155" t="s">
        <v>320</v>
      </c>
      <c r="H181" s="156">
        <v>328</v>
      </c>
      <c r="I181" s="157"/>
      <c r="L181" s="153"/>
      <c r="M181" s="158"/>
      <c r="T181" s="159"/>
      <c r="AT181" s="154" t="s">
        <v>126</v>
      </c>
      <c r="AU181" s="154" t="s">
        <v>82</v>
      </c>
      <c r="AV181" s="13" t="s">
        <v>82</v>
      </c>
      <c r="AW181" s="13" t="s">
        <v>29</v>
      </c>
      <c r="AX181" s="13" t="s">
        <v>30</v>
      </c>
      <c r="AY181" s="154" t="s">
        <v>117</v>
      </c>
    </row>
    <row r="182" spans="2:65" s="1" customFormat="1" ht="16.5" customHeight="1">
      <c r="B182" s="132"/>
      <c r="C182" s="167" t="s">
        <v>321</v>
      </c>
      <c r="D182" s="167" t="s">
        <v>152</v>
      </c>
      <c r="E182" s="168" t="s">
        <v>322</v>
      </c>
      <c r="F182" s="169" t="s">
        <v>323</v>
      </c>
      <c r="G182" s="170" t="s">
        <v>136</v>
      </c>
      <c r="H182" s="171">
        <v>50</v>
      </c>
      <c r="I182" s="172"/>
      <c r="J182" s="173">
        <f>ROUND(I182*H182,2)</f>
        <v>0</v>
      </c>
      <c r="K182" s="169" t="s">
        <v>1</v>
      </c>
      <c r="L182" s="174"/>
      <c r="M182" s="175" t="s">
        <v>1</v>
      </c>
      <c r="N182" s="176" t="s">
        <v>38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313</v>
      </c>
      <c r="AT182" s="144" t="s">
        <v>152</v>
      </c>
      <c r="AU182" s="144" t="s">
        <v>82</v>
      </c>
      <c r="AY182" s="17" t="s">
        <v>117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30</v>
      </c>
      <c r="BK182" s="145">
        <f>ROUND(I182*H182,2)</f>
        <v>0</v>
      </c>
      <c r="BL182" s="17" t="s">
        <v>314</v>
      </c>
      <c r="BM182" s="144" t="s">
        <v>324</v>
      </c>
    </row>
    <row r="183" spans="2:51" s="13" customFormat="1" ht="12">
      <c r="B183" s="153"/>
      <c r="D183" s="147" t="s">
        <v>126</v>
      </c>
      <c r="E183" s="154" t="s">
        <v>1</v>
      </c>
      <c r="F183" s="155" t="s">
        <v>325</v>
      </c>
      <c r="H183" s="156">
        <v>50</v>
      </c>
      <c r="I183" s="157"/>
      <c r="L183" s="153"/>
      <c r="M183" s="158"/>
      <c r="T183" s="159"/>
      <c r="AT183" s="154" t="s">
        <v>126</v>
      </c>
      <c r="AU183" s="154" t="s">
        <v>82</v>
      </c>
      <c r="AV183" s="13" t="s">
        <v>82</v>
      </c>
      <c r="AW183" s="13" t="s">
        <v>29</v>
      </c>
      <c r="AX183" s="13" t="s">
        <v>30</v>
      </c>
      <c r="AY183" s="154" t="s">
        <v>117</v>
      </c>
    </row>
    <row r="184" spans="2:65" s="1" customFormat="1" ht="16.5" customHeight="1">
      <c r="B184" s="132"/>
      <c r="C184" s="167" t="s">
        <v>326</v>
      </c>
      <c r="D184" s="167" t="s">
        <v>152</v>
      </c>
      <c r="E184" s="168" t="s">
        <v>327</v>
      </c>
      <c r="F184" s="169" t="s">
        <v>328</v>
      </c>
      <c r="G184" s="170" t="s">
        <v>136</v>
      </c>
      <c r="H184" s="171">
        <v>325</v>
      </c>
      <c r="I184" s="172"/>
      <c r="J184" s="173">
        <f>ROUND(I184*H184,2)</f>
        <v>0</v>
      </c>
      <c r="K184" s="169" t="s">
        <v>1</v>
      </c>
      <c r="L184" s="174"/>
      <c r="M184" s="175" t="s">
        <v>1</v>
      </c>
      <c r="N184" s="176" t="s">
        <v>38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313</v>
      </c>
      <c r="AT184" s="144" t="s">
        <v>152</v>
      </c>
      <c r="AU184" s="144" t="s">
        <v>82</v>
      </c>
      <c r="AY184" s="17" t="s">
        <v>117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30</v>
      </c>
      <c r="BK184" s="145">
        <f>ROUND(I184*H184,2)</f>
        <v>0</v>
      </c>
      <c r="BL184" s="17" t="s">
        <v>314</v>
      </c>
      <c r="BM184" s="144" t="s">
        <v>329</v>
      </c>
    </row>
    <row r="185" spans="2:51" s="13" customFormat="1" ht="12">
      <c r="B185" s="153"/>
      <c r="D185" s="147" t="s">
        <v>126</v>
      </c>
      <c r="E185" s="154" t="s">
        <v>1</v>
      </c>
      <c r="F185" s="155" t="s">
        <v>330</v>
      </c>
      <c r="H185" s="156">
        <v>325</v>
      </c>
      <c r="I185" s="157"/>
      <c r="L185" s="153"/>
      <c r="M185" s="158"/>
      <c r="T185" s="159"/>
      <c r="AT185" s="154" t="s">
        <v>126</v>
      </c>
      <c r="AU185" s="154" t="s">
        <v>82</v>
      </c>
      <c r="AV185" s="13" t="s">
        <v>82</v>
      </c>
      <c r="AW185" s="13" t="s">
        <v>29</v>
      </c>
      <c r="AX185" s="13" t="s">
        <v>30</v>
      </c>
      <c r="AY185" s="154" t="s">
        <v>117</v>
      </c>
    </row>
    <row r="186" spans="2:65" s="1" customFormat="1" ht="16.5" customHeight="1">
      <c r="B186" s="132"/>
      <c r="C186" s="167" t="s">
        <v>331</v>
      </c>
      <c r="D186" s="167" t="s">
        <v>152</v>
      </c>
      <c r="E186" s="168" t="s">
        <v>332</v>
      </c>
      <c r="F186" s="169" t="s">
        <v>333</v>
      </c>
      <c r="G186" s="170" t="s">
        <v>136</v>
      </c>
      <c r="H186" s="171">
        <v>245</v>
      </c>
      <c r="I186" s="172"/>
      <c r="J186" s="173">
        <f>ROUND(I186*H186,2)</f>
        <v>0</v>
      </c>
      <c r="K186" s="169" t="s">
        <v>1</v>
      </c>
      <c r="L186" s="174"/>
      <c r="M186" s="175" t="s">
        <v>1</v>
      </c>
      <c r="N186" s="176" t="s">
        <v>38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313</v>
      </c>
      <c r="AT186" s="144" t="s">
        <v>152</v>
      </c>
      <c r="AU186" s="144" t="s">
        <v>82</v>
      </c>
      <c r="AY186" s="17" t="s">
        <v>117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30</v>
      </c>
      <c r="BK186" s="145">
        <f>ROUND(I186*H186,2)</f>
        <v>0</v>
      </c>
      <c r="BL186" s="17" t="s">
        <v>314</v>
      </c>
      <c r="BM186" s="144" t="s">
        <v>334</v>
      </c>
    </row>
    <row r="187" spans="2:51" s="13" customFormat="1" ht="12">
      <c r="B187" s="153"/>
      <c r="D187" s="147" t="s">
        <v>126</v>
      </c>
      <c r="E187" s="154" t="s">
        <v>1</v>
      </c>
      <c r="F187" s="155" t="s">
        <v>335</v>
      </c>
      <c r="H187" s="156">
        <v>245</v>
      </c>
      <c r="I187" s="157"/>
      <c r="L187" s="153"/>
      <c r="M187" s="158"/>
      <c r="T187" s="159"/>
      <c r="AT187" s="154" t="s">
        <v>126</v>
      </c>
      <c r="AU187" s="154" t="s">
        <v>82</v>
      </c>
      <c r="AV187" s="13" t="s">
        <v>82</v>
      </c>
      <c r="AW187" s="13" t="s">
        <v>29</v>
      </c>
      <c r="AX187" s="13" t="s">
        <v>30</v>
      </c>
      <c r="AY187" s="154" t="s">
        <v>117</v>
      </c>
    </row>
    <row r="188" spans="2:65" s="1" customFormat="1" ht="16.5" customHeight="1">
      <c r="B188" s="132"/>
      <c r="C188" s="167" t="s">
        <v>148</v>
      </c>
      <c r="D188" s="167" t="s">
        <v>152</v>
      </c>
      <c r="E188" s="168" t="s">
        <v>336</v>
      </c>
      <c r="F188" s="169" t="s">
        <v>337</v>
      </c>
      <c r="G188" s="170" t="s">
        <v>338</v>
      </c>
      <c r="H188" s="171">
        <v>4</v>
      </c>
      <c r="I188" s="172"/>
      <c r="J188" s="173">
        <f>ROUND(I188*H188,2)</f>
        <v>0</v>
      </c>
      <c r="K188" s="169" t="s">
        <v>1</v>
      </c>
      <c r="L188" s="174"/>
      <c r="M188" s="175" t="s">
        <v>1</v>
      </c>
      <c r="N188" s="176" t="s">
        <v>38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4" t="s">
        <v>313</v>
      </c>
      <c r="AT188" s="144" t="s">
        <v>152</v>
      </c>
      <c r="AU188" s="144" t="s">
        <v>82</v>
      </c>
      <c r="AY188" s="17" t="s">
        <v>117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30</v>
      </c>
      <c r="BK188" s="145">
        <f>ROUND(I188*H188,2)</f>
        <v>0</v>
      </c>
      <c r="BL188" s="17" t="s">
        <v>314</v>
      </c>
      <c r="BM188" s="144" t="s">
        <v>339</v>
      </c>
    </row>
    <row r="189" spans="2:51" s="13" customFormat="1" ht="12">
      <c r="B189" s="153"/>
      <c r="D189" s="147" t="s">
        <v>126</v>
      </c>
      <c r="E189" s="154" t="s">
        <v>1</v>
      </c>
      <c r="F189" s="155" t="s">
        <v>140</v>
      </c>
      <c r="H189" s="156">
        <v>4</v>
      </c>
      <c r="I189" s="157"/>
      <c r="L189" s="153"/>
      <c r="M189" s="158"/>
      <c r="T189" s="159"/>
      <c r="AT189" s="154" t="s">
        <v>126</v>
      </c>
      <c r="AU189" s="154" t="s">
        <v>82</v>
      </c>
      <c r="AV189" s="13" t="s">
        <v>82</v>
      </c>
      <c r="AW189" s="13" t="s">
        <v>29</v>
      </c>
      <c r="AX189" s="13" t="s">
        <v>30</v>
      </c>
      <c r="AY189" s="154" t="s">
        <v>117</v>
      </c>
    </row>
    <row r="190" spans="2:65" s="1" customFormat="1" ht="16.5" customHeight="1">
      <c r="B190" s="132"/>
      <c r="C190" s="167" t="s">
        <v>7</v>
      </c>
      <c r="D190" s="167" t="s">
        <v>152</v>
      </c>
      <c r="E190" s="168" t="s">
        <v>340</v>
      </c>
      <c r="F190" s="169" t="s">
        <v>341</v>
      </c>
      <c r="G190" s="170" t="s">
        <v>169</v>
      </c>
      <c r="H190" s="171">
        <v>1</v>
      </c>
      <c r="I190" s="172"/>
      <c r="J190" s="173">
        <f>ROUND(I190*H190,2)</f>
        <v>0</v>
      </c>
      <c r="K190" s="169" t="s">
        <v>1</v>
      </c>
      <c r="L190" s="174"/>
      <c r="M190" s="175" t="s">
        <v>1</v>
      </c>
      <c r="N190" s="176" t="s">
        <v>38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313</v>
      </c>
      <c r="AT190" s="144" t="s">
        <v>152</v>
      </c>
      <c r="AU190" s="144" t="s">
        <v>82</v>
      </c>
      <c r="AY190" s="17" t="s">
        <v>117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30</v>
      </c>
      <c r="BK190" s="145">
        <f>ROUND(I190*H190,2)</f>
        <v>0</v>
      </c>
      <c r="BL190" s="17" t="s">
        <v>314</v>
      </c>
      <c r="BM190" s="144" t="s">
        <v>342</v>
      </c>
    </row>
    <row r="191" spans="2:51" s="13" customFormat="1" ht="12">
      <c r="B191" s="153"/>
      <c r="D191" s="147" t="s">
        <v>126</v>
      </c>
      <c r="E191" s="154" t="s">
        <v>1</v>
      </c>
      <c r="F191" s="155" t="s">
        <v>30</v>
      </c>
      <c r="H191" s="156">
        <v>1</v>
      </c>
      <c r="I191" s="157"/>
      <c r="L191" s="153"/>
      <c r="M191" s="158"/>
      <c r="T191" s="159"/>
      <c r="AT191" s="154" t="s">
        <v>126</v>
      </c>
      <c r="AU191" s="154" t="s">
        <v>82</v>
      </c>
      <c r="AV191" s="13" t="s">
        <v>82</v>
      </c>
      <c r="AW191" s="13" t="s">
        <v>29</v>
      </c>
      <c r="AX191" s="13" t="s">
        <v>30</v>
      </c>
      <c r="AY191" s="154" t="s">
        <v>117</v>
      </c>
    </row>
    <row r="192" spans="2:65" s="1" customFormat="1" ht="16.5" customHeight="1">
      <c r="B192" s="132"/>
      <c r="C192" s="167" t="s">
        <v>343</v>
      </c>
      <c r="D192" s="167" t="s">
        <v>152</v>
      </c>
      <c r="E192" s="168" t="s">
        <v>344</v>
      </c>
      <c r="F192" s="169" t="s">
        <v>345</v>
      </c>
      <c r="G192" s="170" t="s">
        <v>152</v>
      </c>
      <c r="H192" s="171">
        <v>180</v>
      </c>
      <c r="I192" s="172"/>
      <c r="J192" s="173">
        <f>ROUND(I192*H192,2)</f>
        <v>0</v>
      </c>
      <c r="K192" s="169" t="s">
        <v>1</v>
      </c>
      <c r="L192" s="174"/>
      <c r="M192" s="175" t="s">
        <v>1</v>
      </c>
      <c r="N192" s="176" t="s">
        <v>38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313</v>
      </c>
      <c r="AT192" s="144" t="s">
        <v>152</v>
      </c>
      <c r="AU192" s="144" t="s">
        <v>82</v>
      </c>
      <c r="AY192" s="17" t="s">
        <v>117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30</v>
      </c>
      <c r="BK192" s="145">
        <f>ROUND(I192*H192,2)</f>
        <v>0</v>
      </c>
      <c r="BL192" s="17" t="s">
        <v>314</v>
      </c>
      <c r="BM192" s="144" t="s">
        <v>346</v>
      </c>
    </row>
    <row r="193" spans="2:51" s="13" customFormat="1" ht="12">
      <c r="B193" s="153"/>
      <c r="D193" s="147" t="s">
        <v>126</v>
      </c>
      <c r="E193" s="154" t="s">
        <v>1</v>
      </c>
      <c r="F193" s="155" t="s">
        <v>347</v>
      </c>
      <c r="H193" s="156">
        <v>180</v>
      </c>
      <c r="I193" s="157"/>
      <c r="L193" s="153"/>
      <c r="M193" s="158"/>
      <c r="T193" s="159"/>
      <c r="AT193" s="154" t="s">
        <v>126</v>
      </c>
      <c r="AU193" s="154" t="s">
        <v>82</v>
      </c>
      <c r="AV193" s="13" t="s">
        <v>82</v>
      </c>
      <c r="AW193" s="13" t="s">
        <v>29</v>
      </c>
      <c r="AX193" s="13" t="s">
        <v>30</v>
      </c>
      <c r="AY193" s="154" t="s">
        <v>117</v>
      </c>
    </row>
    <row r="194" spans="2:65" s="1" customFormat="1" ht="16.5" customHeight="1">
      <c r="B194" s="132"/>
      <c r="C194" s="167" t="s">
        <v>348</v>
      </c>
      <c r="D194" s="167" t="s">
        <v>152</v>
      </c>
      <c r="E194" s="168" t="s">
        <v>349</v>
      </c>
      <c r="F194" s="169" t="s">
        <v>350</v>
      </c>
      <c r="G194" s="170" t="s">
        <v>131</v>
      </c>
      <c r="H194" s="171">
        <v>6</v>
      </c>
      <c r="I194" s="172"/>
      <c r="J194" s="173">
        <f>ROUND(I194*H194,2)</f>
        <v>0</v>
      </c>
      <c r="K194" s="169" t="s">
        <v>1</v>
      </c>
      <c r="L194" s="174"/>
      <c r="M194" s="175" t="s">
        <v>1</v>
      </c>
      <c r="N194" s="176" t="s">
        <v>38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4" t="s">
        <v>313</v>
      </c>
      <c r="AT194" s="144" t="s">
        <v>152</v>
      </c>
      <c r="AU194" s="144" t="s">
        <v>82</v>
      </c>
      <c r="AY194" s="17" t="s">
        <v>117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30</v>
      </c>
      <c r="BK194" s="145">
        <f>ROUND(I194*H194,2)</f>
        <v>0</v>
      </c>
      <c r="BL194" s="17" t="s">
        <v>314</v>
      </c>
      <c r="BM194" s="144" t="s">
        <v>351</v>
      </c>
    </row>
    <row r="195" spans="2:51" s="13" customFormat="1" ht="12">
      <c r="B195" s="153"/>
      <c r="D195" s="147" t="s">
        <v>126</v>
      </c>
      <c r="E195" s="154" t="s">
        <v>1</v>
      </c>
      <c r="F195" s="155" t="s">
        <v>157</v>
      </c>
      <c r="H195" s="156">
        <v>6</v>
      </c>
      <c r="I195" s="157"/>
      <c r="L195" s="153"/>
      <c r="M195" s="158"/>
      <c r="T195" s="159"/>
      <c r="AT195" s="154" t="s">
        <v>126</v>
      </c>
      <c r="AU195" s="154" t="s">
        <v>82</v>
      </c>
      <c r="AV195" s="13" t="s">
        <v>82</v>
      </c>
      <c r="AW195" s="13" t="s">
        <v>29</v>
      </c>
      <c r="AX195" s="13" t="s">
        <v>30</v>
      </c>
      <c r="AY195" s="154" t="s">
        <v>117</v>
      </c>
    </row>
    <row r="196" spans="2:65" s="1" customFormat="1" ht="16.5" customHeight="1">
      <c r="B196" s="132"/>
      <c r="C196" s="133" t="s">
        <v>352</v>
      </c>
      <c r="D196" s="133" t="s">
        <v>119</v>
      </c>
      <c r="E196" s="134" t="s">
        <v>353</v>
      </c>
      <c r="F196" s="135" t="s">
        <v>354</v>
      </c>
      <c r="G196" s="136" t="s">
        <v>136</v>
      </c>
      <c r="H196" s="137">
        <v>325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38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314</v>
      </c>
      <c r="AT196" s="144" t="s">
        <v>119</v>
      </c>
      <c r="AU196" s="144" t="s">
        <v>82</v>
      </c>
      <c r="AY196" s="17" t="s">
        <v>117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30</v>
      </c>
      <c r="BK196" s="145">
        <f>ROUND(I196*H196,2)</f>
        <v>0</v>
      </c>
      <c r="BL196" s="17" t="s">
        <v>314</v>
      </c>
      <c r="BM196" s="144" t="s">
        <v>355</v>
      </c>
    </row>
    <row r="197" spans="2:51" s="13" customFormat="1" ht="12">
      <c r="B197" s="153"/>
      <c r="D197" s="147" t="s">
        <v>126</v>
      </c>
      <c r="E197" s="154" t="s">
        <v>1</v>
      </c>
      <c r="F197" s="155" t="s">
        <v>330</v>
      </c>
      <c r="H197" s="156">
        <v>325</v>
      </c>
      <c r="I197" s="157"/>
      <c r="L197" s="153"/>
      <c r="M197" s="158"/>
      <c r="T197" s="159"/>
      <c r="AT197" s="154" t="s">
        <v>126</v>
      </c>
      <c r="AU197" s="154" t="s">
        <v>82</v>
      </c>
      <c r="AV197" s="13" t="s">
        <v>82</v>
      </c>
      <c r="AW197" s="13" t="s">
        <v>29</v>
      </c>
      <c r="AX197" s="13" t="s">
        <v>30</v>
      </c>
      <c r="AY197" s="154" t="s">
        <v>117</v>
      </c>
    </row>
    <row r="198" spans="2:65" s="1" customFormat="1" ht="16.5" customHeight="1">
      <c r="B198" s="132"/>
      <c r="C198" s="133" t="s">
        <v>356</v>
      </c>
      <c r="D198" s="133" t="s">
        <v>119</v>
      </c>
      <c r="E198" s="134" t="s">
        <v>357</v>
      </c>
      <c r="F198" s="135" t="s">
        <v>358</v>
      </c>
      <c r="G198" s="136" t="s">
        <v>136</v>
      </c>
      <c r="H198" s="137">
        <v>133</v>
      </c>
      <c r="I198" s="138"/>
      <c r="J198" s="139">
        <f>ROUND(I198*H198,2)</f>
        <v>0</v>
      </c>
      <c r="K198" s="135" t="s">
        <v>1</v>
      </c>
      <c r="L198" s="32"/>
      <c r="M198" s="140" t="s">
        <v>1</v>
      </c>
      <c r="N198" s="141" t="s">
        <v>38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314</v>
      </c>
      <c r="AT198" s="144" t="s">
        <v>119</v>
      </c>
      <c r="AU198" s="144" t="s">
        <v>82</v>
      </c>
      <c r="AY198" s="17" t="s">
        <v>117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30</v>
      </c>
      <c r="BK198" s="145">
        <f>ROUND(I198*H198,2)</f>
        <v>0</v>
      </c>
      <c r="BL198" s="17" t="s">
        <v>314</v>
      </c>
      <c r="BM198" s="144" t="s">
        <v>359</v>
      </c>
    </row>
    <row r="199" spans="2:51" s="13" customFormat="1" ht="12">
      <c r="B199" s="153"/>
      <c r="D199" s="147" t="s">
        <v>126</v>
      </c>
      <c r="E199" s="154" t="s">
        <v>1</v>
      </c>
      <c r="F199" s="155" t="s">
        <v>316</v>
      </c>
      <c r="H199" s="156">
        <v>133</v>
      </c>
      <c r="I199" s="157"/>
      <c r="L199" s="153"/>
      <c r="M199" s="158"/>
      <c r="T199" s="159"/>
      <c r="AT199" s="154" t="s">
        <v>126</v>
      </c>
      <c r="AU199" s="154" t="s">
        <v>82</v>
      </c>
      <c r="AV199" s="13" t="s">
        <v>82</v>
      </c>
      <c r="AW199" s="13" t="s">
        <v>29</v>
      </c>
      <c r="AX199" s="13" t="s">
        <v>30</v>
      </c>
      <c r="AY199" s="154" t="s">
        <v>117</v>
      </c>
    </row>
    <row r="200" spans="2:65" s="1" customFormat="1" ht="16.5" customHeight="1">
      <c r="B200" s="132"/>
      <c r="C200" s="133" t="s">
        <v>360</v>
      </c>
      <c r="D200" s="133" t="s">
        <v>119</v>
      </c>
      <c r="E200" s="134" t="s">
        <v>361</v>
      </c>
      <c r="F200" s="135" t="s">
        <v>362</v>
      </c>
      <c r="G200" s="136" t="s">
        <v>136</v>
      </c>
      <c r="H200" s="137">
        <v>328</v>
      </c>
      <c r="I200" s="138"/>
      <c r="J200" s="139">
        <f>ROUND(I200*H200,2)</f>
        <v>0</v>
      </c>
      <c r="K200" s="135" t="s">
        <v>1</v>
      </c>
      <c r="L200" s="32"/>
      <c r="M200" s="140" t="s">
        <v>1</v>
      </c>
      <c r="N200" s="141" t="s">
        <v>38</v>
      </c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AR200" s="144" t="s">
        <v>314</v>
      </c>
      <c r="AT200" s="144" t="s">
        <v>119</v>
      </c>
      <c r="AU200" s="144" t="s">
        <v>82</v>
      </c>
      <c r="AY200" s="17" t="s">
        <v>117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30</v>
      </c>
      <c r="BK200" s="145">
        <f>ROUND(I200*H200,2)</f>
        <v>0</v>
      </c>
      <c r="BL200" s="17" t="s">
        <v>314</v>
      </c>
      <c r="BM200" s="144" t="s">
        <v>363</v>
      </c>
    </row>
    <row r="201" spans="2:51" s="13" customFormat="1" ht="12">
      <c r="B201" s="153"/>
      <c r="D201" s="147" t="s">
        <v>126</v>
      </c>
      <c r="E201" s="154" t="s">
        <v>1</v>
      </c>
      <c r="F201" s="155" t="s">
        <v>320</v>
      </c>
      <c r="H201" s="156">
        <v>328</v>
      </c>
      <c r="I201" s="157"/>
      <c r="L201" s="153"/>
      <c r="M201" s="158"/>
      <c r="T201" s="159"/>
      <c r="AT201" s="154" t="s">
        <v>126</v>
      </c>
      <c r="AU201" s="154" t="s">
        <v>82</v>
      </c>
      <c r="AV201" s="13" t="s">
        <v>82</v>
      </c>
      <c r="AW201" s="13" t="s">
        <v>29</v>
      </c>
      <c r="AX201" s="13" t="s">
        <v>30</v>
      </c>
      <c r="AY201" s="154" t="s">
        <v>117</v>
      </c>
    </row>
    <row r="202" spans="2:65" s="1" customFormat="1" ht="16.5" customHeight="1">
      <c r="B202" s="132"/>
      <c r="C202" s="133" t="s">
        <v>364</v>
      </c>
      <c r="D202" s="133" t="s">
        <v>119</v>
      </c>
      <c r="E202" s="134" t="s">
        <v>365</v>
      </c>
      <c r="F202" s="135" t="s">
        <v>366</v>
      </c>
      <c r="G202" s="136" t="s">
        <v>136</v>
      </c>
      <c r="H202" s="137">
        <v>245</v>
      </c>
      <c r="I202" s="138"/>
      <c r="J202" s="139">
        <f>ROUND(I202*H202,2)</f>
        <v>0</v>
      </c>
      <c r="K202" s="135" t="s">
        <v>1</v>
      </c>
      <c r="L202" s="32"/>
      <c r="M202" s="140" t="s">
        <v>1</v>
      </c>
      <c r="N202" s="141" t="s">
        <v>38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44" t="s">
        <v>314</v>
      </c>
      <c r="AT202" s="144" t="s">
        <v>119</v>
      </c>
      <c r="AU202" s="144" t="s">
        <v>82</v>
      </c>
      <c r="AY202" s="17" t="s">
        <v>117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30</v>
      </c>
      <c r="BK202" s="145">
        <f>ROUND(I202*H202,2)</f>
        <v>0</v>
      </c>
      <c r="BL202" s="17" t="s">
        <v>314</v>
      </c>
      <c r="BM202" s="144" t="s">
        <v>367</v>
      </c>
    </row>
    <row r="203" spans="2:51" s="13" customFormat="1" ht="12">
      <c r="B203" s="153"/>
      <c r="D203" s="147" t="s">
        <v>126</v>
      </c>
      <c r="E203" s="154" t="s">
        <v>1</v>
      </c>
      <c r="F203" s="155" t="s">
        <v>335</v>
      </c>
      <c r="H203" s="156">
        <v>245</v>
      </c>
      <c r="I203" s="157"/>
      <c r="L203" s="153"/>
      <c r="M203" s="158"/>
      <c r="T203" s="159"/>
      <c r="AT203" s="154" t="s">
        <v>126</v>
      </c>
      <c r="AU203" s="154" t="s">
        <v>82</v>
      </c>
      <c r="AV203" s="13" t="s">
        <v>82</v>
      </c>
      <c r="AW203" s="13" t="s">
        <v>29</v>
      </c>
      <c r="AX203" s="13" t="s">
        <v>30</v>
      </c>
      <c r="AY203" s="154" t="s">
        <v>117</v>
      </c>
    </row>
    <row r="204" spans="2:65" s="1" customFormat="1" ht="16.5" customHeight="1">
      <c r="B204" s="132"/>
      <c r="C204" s="133" t="s">
        <v>368</v>
      </c>
      <c r="D204" s="133" t="s">
        <v>119</v>
      </c>
      <c r="E204" s="134" t="s">
        <v>369</v>
      </c>
      <c r="F204" s="135" t="s">
        <v>370</v>
      </c>
      <c r="G204" s="136" t="s">
        <v>136</v>
      </c>
      <c r="H204" s="137">
        <v>180</v>
      </c>
      <c r="I204" s="138"/>
      <c r="J204" s="139">
        <f>ROUND(I204*H204,2)</f>
        <v>0</v>
      </c>
      <c r="K204" s="135" t="s">
        <v>1</v>
      </c>
      <c r="L204" s="32"/>
      <c r="M204" s="140" t="s">
        <v>1</v>
      </c>
      <c r="N204" s="141" t="s">
        <v>38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314</v>
      </c>
      <c r="AT204" s="144" t="s">
        <v>119</v>
      </c>
      <c r="AU204" s="144" t="s">
        <v>82</v>
      </c>
      <c r="AY204" s="17" t="s">
        <v>117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30</v>
      </c>
      <c r="BK204" s="145">
        <f>ROUND(I204*H204,2)</f>
        <v>0</v>
      </c>
      <c r="BL204" s="17" t="s">
        <v>314</v>
      </c>
      <c r="BM204" s="144" t="s">
        <v>371</v>
      </c>
    </row>
    <row r="205" spans="2:51" s="13" customFormat="1" ht="12">
      <c r="B205" s="153"/>
      <c r="D205" s="147" t="s">
        <v>126</v>
      </c>
      <c r="E205" s="154" t="s">
        <v>1</v>
      </c>
      <c r="F205" s="155" t="s">
        <v>347</v>
      </c>
      <c r="H205" s="156">
        <v>180</v>
      </c>
      <c r="I205" s="157"/>
      <c r="L205" s="153"/>
      <c r="M205" s="158"/>
      <c r="T205" s="159"/>
      <c r="AT205" s="154" t="s">
        <v>126</v>
      </c>
      <c r="AU205" s="154" t="s">
        <v>82</v>
      </c>
      <c r="AV205" s="13" t="s">
        <v>82</v>
      </c>
      <c r="AW205" s="13" t="s">
        <v>29</v>
      </c>
      <c r="AX205" s="13" t="s">
        <v>30</v>
      </c>
      <c r="AY205" s="154" t="s">
        <v>117</v>
      </c>
    </row>
    <row r="206" spans="2:65" s="1" customFormat="1" ht="16.5" customHeight="1">
      <c r="B206" s="132"/>
      <c r="C206" s="133" t="s">
        <v>372</v>
      </c>
      <c r="D206" s="133" t="s">
        <v>119</v>
      </c>
      <c r="E206" s="134" t="s">
        <v>373</v>
      </c>
      <c r="F206" s="135" t="s">
        <v>374</v>
      </c>
      <c r="G206" s="136" t="s">
        <v>136</v>
      </c>
      <c r="H206" s="137">
        <v>23</v>
      </c>
      <c r="I206" s="138"/>
      <c r="J206" s="139">
        <f>ROUND(I206*H206,2)</f>
        <v>0</v>
      </c>
      <c r="K206" s="135" t="s">
        <v>1</v>
      </c>
      <c r="L206" s="32"/>
      <c r="M206" s="140" t="s">
        <v>1</v>
      </c>
      <c r="N206" s="141" t="s">
        <v>38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314</v>
      </c>
      <c r="AT206" s="144" t="s">
        <v>119</v>
      </c>
      <c r="AU206" s="144" t="s">
        <v>82</v>
      </c>
      <c r="AY206" s="17" t="s">
        <v>117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30</v>
      </c>
      <c r="BK206" s="145">
        <f>ROUND(I206*H206,2)</f>
        <v>0</v>
      </c>
      <c r="BL206" s="17" t="s">
        <v>314</v>
      </c>
      <c r="BM206" s="144" t="s">
        <v>375</v>
      </c>
    </row>
    <row r="207" spans="2:51" s="13" customFormat="1" ht="12">
      <c r="B207" s="153"/>
      <c r="D207" s="147" t="s">
        <v>126</v>
      </c>
      <c r="E207" s="154" t="s">
        <v>1</v>
      </c>
      <c r="F207" s="155" t="s">
        <v>348</v>
      </c>
      <c r="H207" s="156">
        <v>23</v>
      </c>
      <c r="I207" s="157"/>
      <c r="L207" s="153"/>
      <c r="M207" s="158"/>
      <c r="T207" s="159"/>
      <c r="AT207" s="154" t="s">
        <v>126</v>
      </c>
      <c r="AU207" s="154" t="s">
        <v>82</v>
      </c>
      <c r="AV207" s="13" t="s">
        <v>82</v>
      </c>
      <c r="AW207" s="13" t="s">
        <v>29</v>
      </c>
      <c r="AX207" s="13" t="s">
        <v>30</v>
      </c>
      <c r="AY207" s="154" t="s">
        <v>117</v>
      </c>
    </row>
    <row r="208" spans="2:65" s="1" customFormat="1" ht="16.5" customHeight="1">
      <c r="B208" s="132"/>
      <c r="C208" s="133" t="s">
        <v>376</v>
      </c>
      <c r="D208" s="133" t="s">
        <v>119</v>
      </c>
      <c r="E208" s="134" t="s">
        <v>377</v>
      </c>
      <c r="F208" s="135" t="s">
        <v>378</v>
      </c>
      <c r="G208" s="136" t="s">
        <v>131</v>
      </c>
      <c r="H208" s="137">
        <v>6</v>
      </c>
      <c r="I208" s="138"/>
      <c r="J208" s="139">
        <f>ROUND(I208*H208,2)</f>
        <v>0</v>
      </c>
      <c r="K208" s="135" t="s">
        <v>1</v>
      </c>
      <c r="L208" s="32"/>
      <c r="M208" s="140" t="s">
        <v>1</v>
      </c>
      <c r="N208" s="141" t="s">
        <v>38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314</v>
      </c>
      <c r="AT208" s="144" t="s">
        <v>119</v>
      </c>
      <c r="AU208" s="144" t="s">
        <v>82</v>
      </c>
      <c r="AY208" s="17" t="s">
        <v>117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30</v>
      </c>
      <c r="BK208" s="145">
        <f>ROUND(I208*H208,2)</f>
        <v>0</v>
      </c>
      <c r="BL208" s="17" t="s">
        <v>314</v>
      </c>
      <c r="BM208" s="144" t="s">
        <v>379</v>
      </c>
    </row>
    <row r="209" spans="2:51" s="13" customFormat="1" ht="12">
      <c r="B209" s="153"/>
      <c r="D209" s="147" t="s">
        <v>126</v>
      </c>
      <c r="E209" s="154" t="s">
        <v>1</v>
      </c>
      <c r="F209" s="155" t="s">
        <v>157</v>
      </c>
      <c r="H209" s="156">
        <v>6</v>
      </c>
      <c r="I209" s="157"/>
      <c r="L209" s="153"/>
      <c r="M209" s="158"/>
      <c r="T209" s="159"/>
      <c r="AT209" s="154" t="s">
        <v>126</v>
      </c>
      <c r="AU209" s="154" t="s">
        <v>82</v>
      </c>
      <c r="AV209" s="13" t="s">
        <v>82</v>
      </c>
      <c r="AW209" s="13" t="s">
        <v>29</v>
      </c>
      <c r="AX209" s="13" t="s">
        <v>30</v>
      </c>
      <c r="AY209" s="154" t="s">
        <v>117</v>
      </c>
    </row>
    <row r="210" spans="2:65" s="1" customFormat="1" ht="33" customHeight="1">
      <c r="B210" s="132"/>
      <c r="C210" s="133" t="s">
        <v>380</v>
      </c>
      <c r="D210" s="133" t="s">
        <v>119</v>
      </c>
      <c r="E210" s="134" t="s">
        <v>381</v>
      </c>
      <c r="F210" s="135" t="s">
        <v>382</v>
      </c>
      <c r="G210" s="136" t="s">
        <v>136</v>
      </c>
      <c r="H210" s="137">
        <v>70</v>
      </c>
      <c r="I210" s="138"/>
      <c r="J210" s="139">
        <f>ROUND(I210*H210,2)</f>
        <v>0</v>
      </c>
      <c r="K210" s="135" t="s">
        <v>1</v>
      </c>
      <c r="L210" s="32"/>
      <c r="M210" s="140" t="s">
        <v>1</v>
      </c>
      <c r="N210" s="141" t="s">
        <v>38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314</v>
      </c>
      <c r="AT210" s="144" t="s">
        <v>119</v>
      </c>
      <c r="AU210" s="144" t="s">
        <v>82</v>
      </c>
      <c r="AY210" s="17" t="s">
        <v>117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30</v>
      </c>
      <c r="BK210" s="145">
        <f>ROUND(I210*H210,2)</f>
        <v>0</v>
      </c>
      <c r="BL210" s="17" t="s">
        <v>314</v>
      </c>
      <c r="BM210" s="144" t="s">
        <v>383</v>
      </c>
    </row>
    <row r="211" spans="2:51" s="13" customFormat="1" ht="12">
      <c r="B211" s="153"/>
      <c r="D211" s="147" t="s">
        <v>126</v>
      </c>
      <c r="E211" s="154" t="s">
        <v>1</v>
      </c>
      <c r="F211" s="155" t="s">
        <v>384</v>
      </c>
      <c r="H211" s="156">
        <v>70</v>
      </c>
      <c r="I211" s="157"/>
      <c r="L211" s="153"/>
      <c r="M211" s="158"/>
      <c r="T211" s="159"/>
      <c r="AT211" s="154" t="s">
        <v>126</v>
      </c>
      <c r="AU211" s="154" t="s">
        <v>82</v>
      </c>
      <c r="AV211" s="13" t="s">
        <v>82</v>
      </c>
      <c r="AW211" s="13" t="s">
        <v>29</v>
      </c>
      <c r="AX211" s="13" t="s">
        <v>30</v>
      </c>
      <c r="AY211" s="154" t="s">
        <v>117</v>
      </c>
    </row>
    <row r="212" spans="2:63" s="11" customFormat="1" ht="22.95" customHeight="1">
      <c r="B212" s="120"/>
      <c r="D212" s="121" t="s">
        <v>72</v>
      </c>
      <c r="E212" s="130" t="s">
        <v>385</v>
      </c>
      <c r="F212" s="130" t="s">
        <v>386</v>
      </c>
      <c r="I212" s="123"/>
      <c r="J212" s="131">
        <f>BK212</f>
        <v>0</v>
      </c>
      <c r="L212" s="120"/>
      <c r="M212" s="125"/>
      <c r="P212" s="126">
        <f>SUM(P213:P267)</f>
        <v>0</v>
      </c>
      <c r="R212" s="126">
        <f>SUM(R213:R267)</f>
        <v>59.570132</v>
      </c>
      <c r="T212" s="127">
        <f>SUM(T213:T267)</f>
        <v>0</v>
      </c>
      <c r="AR212" s="121" t="s">
        <v>129</v>
      </c>
      <c r="AT212" s="128" t="s">
        <v>72</v>
      </c>
      <c r="AU212" s="128" t="s">
        <v>30</v>
      </c>
      <c r="AY212" s="121" t="s">
        <v>117</v>
      </c>
      <c r="BK212" s="129">
        <f>SUM(BK213:BK267)</f>
        <v>0</v>
      </c>
    </row>
    <row r="213" spans="2:65" s="1" customFormat="1" ht="16.5" customHeight="1">
      <c r="B213" s="132"/>
      <c r="C213" s="133" t="s">
        <v>154</v>
      </c>
      <c r="D213" s="133" t="s">
        <v>119</v>
      </c>
      <c r="E213" s="134" t="s">
        <v>387</v>
      </c>
      <c r="F213" s="135" t="s">
        <v>388</v>
      </c>
      <c r="G213" s="136" t="s">
        <v>136</v>
      </c>
      <c r="H213" s="137">
        <v>17</v>
      </c>
      <c r="I213" s="138"/>
      <c r="J213" s="139">
        <f>ROUND(I213*H213,2)</f>
        <v>0</v>
      </c>
      <c r="K213" s="135" t="s">
        <v>123</v>
      </c>
      <c r="L213" s="32"/>
      <c r="M213" s="140" t="s">
        <v>1</v>
      </c>
      <c r="N213" s="141" t="s">
        <v>38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314</v>
      </c>
      <c r="AT213" s="144" t="s">
        <v>119</v>
      </c>
      <c r="AU213" s="144" t="s">
        <v>82</v>
      </c>
      <c r="AY213" s="17" t="s">
        <v>117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30</v>
      </c>
      <c r="BK213" s="145">
        <f>ROUND(I213*H213,2)</f>
        <v>0</v>
      </c>
      <c r="BL213" s="17" t="s">
        <v>314</v>
      </c>
      <c r="BM213" s="144" t="s">
        <v>389</v>
      </c>
    </row>
    <row r="214" spans="2:51" s="13" customFormat="1" ht="12">
      <c r="B214" s="153"/>
      <c r="D214" s="147" t="s">
        <v>126</v>
      </c>
      <c r="E214" s="154" t="s">
        <v>1</v>
      </c>
      <c r="F214" s="155" t="s">
        <v>321</v>
      </c>
      <c r="H214" s="156">
        <v>17</v>
      </c>
      <c r="I214" s="157"/>
      <c r="L214" s="153"/>
      <c r="M214" s="158"/>
      <c r="T214" s="159"/>
      <c r="AT214" s="154" t="s">
        <v>126</v>
      </c>
      <c r="AU214" s="154" t="s">
        <v>82</v>
      </c>
      <c r="AV214" s="13" t="s">
        <v>82</v>
      </c>
      <c r="AW214" s="13" t="s">
        <v>29</v>
      </c>
      <c r="AX214" s="13" t="s">
        <v>30</v>
      </c>
      <c r="AY214" s="154" t="s">
        <v>117</v>
      </c>
    </row>
    <row r="215" spans="2:65" s="1" customFormat="1" ht="16.5" customHeight="1">
      <c r="B215" s="132"/>
      <c r="C215" s="133" t="s">
        <v>390</v>
      </c>
      <c r="D215" s="133" t="s">
        <v>119</v>
      </c>
      <c r="E215" s="134" t="s">
        <v>391</v>
      </c>
      <c r="F215" s="135" t="s">
        <v>392</v>
      </c>
      <c r="G215" s="136" t="s">
        <v>136</v>
      </c>
      <c r="H215" s="137">
        <v>6</v>
      </c>
      <c r="I215" s="138"/>
      <c r="J215" s="139">
        <f>ROUND(I215*H215,2)</f>
        <v>0</v>
      </c>
      <c r="K215" s="135" t="s">
        <v>123</v>
      </c>
      <c r="L215" s="32"/>
      <c r="M215" s="140" t="s">
        <v>1</v>
      </c>
      <c r="N215" s="141" t="s">
        <v>38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314</v>
      </c>
      <c r="AT215" s="144" t="s">
        <v>119</v>
      </c>
      <c r="AU215" s="144" t="s">
        <v>82</v>
      </c>
      <c r="AY215" s="17" t="s">
        <v>117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30</v>
      </c>
      <c r="BK215" s="145">
        <f>ROUND(I215*H215,2)</f>
        <v>0</v>
      </c>
      <c r="BL215" s="17" t="s">
        <v>314</v>
      </c>
      <c r="BM215" s="144" t="s">
        <v>393</v>
      </c>
    </row>
    <row r="216" spans="2:51" s="13" customFormat="1" ht="12">
      <c r="B216" s="153"/>
      <c r="D216" s="147" t="s">
        <v>126</v>
      </c>
      <c r="E216" s="154" t="s">
        <v>1</v>
      </c>
      <c r="F216" s="155" t="s">
        <v>157</v>
      </c>
      <c r="H216" s="156">
        <v>6</v>
      </c>
      <c r="I216" s="157"/>
      <c r="L216" s="153"/>
      <c r="M216" s="158"/>
      <c r="T216" s="159"/>
      <c r="AT216" s="154" t="s">
        <v>126</v>
      </c>
      <c r="AU216" s="154" t="s">
        <v>82</v>
      </c>
      <c r="AV216" s="13" t="s">
        <v>82</v>
      </c>
      <c r="AW216" s="13" t="s">
        <v>29</v>
      </c>
      <c r="AX216" s="13" t="s">
        <v>30</v>
      </c>
      <c r="AY216" s="154" t="s">
        <v>117</v>
      </c>
    </row>
    <row r="217" spans="2:65" s="1" customFormat="1" ht="21.75" customHeight="1">
      <c r="B217" s="132"/>
      <c r="C217" s="133" t="s">
        <v>394</v>
      </c>
      <c r="D217" s="133" t="s">
        <v>119</v>
      </c>
      <c r="E217" s="134" t="s">
        <v>395</v>
      </c>
      <c r="F217" s="135" t="s">
        <v>396</v>
      </c>
      <c r="G217" s="136" t="s">
        <v>136</v>
      </c>
      <c r="H217" s="137">
        <v>23</v>
      </c>
      <c r="I217" s="138"/>
      <c r="J217" s="139">
        <f>ROUND(I217*H217,2)</f>
        <v>0</v>
      </c>
      <c r="K217" s="135" t="s">
        <v>1</v>
      </c>
      <c r="L217" s="32"/>
      <c r="M217" s="140" t="s">
        <v>1</v>
      </c>
      <c r="N217" s="141" t="s">
        <v>38</v>
      </c>
      <c r="P217" s="142">
        <f>O217*H217</f>
        <v>0</v>
      </c>
      <c r="Q217" s="142">
        <v>0.26</v>
      </c>
      <c r="R217" s="142">
        <f>Q217*H217</f>
        <v>5.98</v>
      </c>
      <c r="S217" s="142">
        <v>0</v>
      </c>
      <c r="T217" s="143">
        <f>S217*H217</f>
        <v>0</v>
      </c>
      <c r="AR217" s="144" t="s">
        <v>314</v>
      </c>
      <c r="AT217" s="144" t="s">
        <v>119</v>
      </c>
      <c r="AU217" s="144" t="s">
        <v>82</v>
      </c>
      <c r="AY217" s="17" t="s">
        <v>117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30</v>
      </c>
      <c r="BK217" s="145">
        <f>ROUND(I217*H217,2)</f>
        <v>0</v>
      </c>
      <c r="BL217" s="17" t="s">
        <v>314</v>
      </c>
      <c r="BM217" s="144" t="s">
        <v>397</v>
      </c>
    </row>
    <row r="218" spans="2:51" s="13" customFormat="1" ht="12">
      <c r="B218" s="153"/>
      <c r="D218" s="147" t="s">
        <v>126</v>
      </c>
      <c r="E218" s="154" t="s">
        <v>1</v>
      </c>
      <c r="F218" s="155" t="s">
        <v>348</v>
      </c>
      <c r="H218" s="156">
        <v>23</v>
      </c>
      <c r="I218" s="157"/>
      <c r="L218" s="153"/>
      <c r="M218" s="158"/>
      <c r="T218" s="159"/>
      <c r="AT218" s="154" t="s">
        <v>126</v>
      </c>
      <c r="AU218" s="154" t="s">
        <v>82</v>
      </c>
      <c r="AV218" s="13" t="s">
        <v>82</v>
      </c>
      <c r="AW218" s="13" t="s">
        <v>29</v>
      </c>
      <c r="AX218" s="13" t="s">
        <v>30</v>
      </c>
      <c r="AY218" s="154" t="s">
        <v>117</v>
      </c>
    </row>
    <row r="219" spans="2:65" s="1" customFormat="1" ht="16.5" customHeight="1">
      <c r="B219" s="132"/>
      <c r="C219" s="133" t="s">
        <v>398</v>
      </c>
      <c r="D219" s="133" t="s">
        <v>119</v>
      </c>
      <c r="E219" s="134" t="s">
        <v>399</v>
      </c>
      <c r="F219" s="135" t="s">
        <v>400</v>
      </c>
      <c r="G219" s="136" t="s">
        <v>136</v>
      </c>
      <c r="H219" s="137">
        <v>23</v>
      </c>
      <c r="I219" s="138"/>
      <c r="J219" s="139">
        <f>ROUND(I219*H219,2)</f>
        <v>0</v>
      </c>
      <c r="K219" s="135" t="s">
        <v>123</v>
      </c>
      <c r="L219" s="32"/>
      <c r="M219" s="140" t="s">
        <v>1</v>
      </c>
      <c r="N219" s="141" t="s">
        <v>38</v>
      </c>
      <c r="P219" s="142">
        <f>O219*H219</f>
        <v>0</v>
      </c>
      <c r="Q219" s="142">
        <v>0.29863</v>
      </c>
      <c r="R219" s="142">
        <f>Q219*H219</f>
        <v>6.86849</v>
      </c>
      <c r="S219" s="142">
        <v>0</v>
      </c>
      <c r="T219" s="143">
        <f>S219*H219</f>
        <v>0</v>
      </c>
      <c r="AR219" s="144" t="s">
        <v>314</v>
      </c>
      <c r="AT219" s="144" t="s">
        <v>119</v>
      </c>
      <c r="AU219" s="144" t="s">
        <v>82</v>
      </c>
      <c r="AY219" s="17" t="s">
        <v>117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30</v>
      </c>
      <c r="BK219" s="145">
        <f>ROUND(I219*H219,2)</f>
        <v>0</v>
      </c>
      <c r="BL219" s="17" t="s">
        <v>314</v>
      </c>
      <c r="BM219" s="144" t="s">
        <v>401</v>
      </c>
    </row>
    <row r="220" spans="2:51" s="13" customFormat="1" ht="12">
      <c r="B220" s="153"/>
      <c r="D220" s="147" t="s">
        <v>126</v>
      </c>
      <c r="E220" s="154" t="s">
        <v>1</v>
      </c>
      <c r="F220" s="155" t="s">
        <v>348</v>
      </c>
      <c r="H220" s="156">
        <v>23</v>
      </c>
      <c r="I220" s="157"/>
      <c r="L220" s="153"/>
      <c r="M220" s="158"/>
      <c r="T220" s="159"/>
      <c r="AT220" s="154" t="s">
        <v>126</v>
      </c>
      <c r="AU220" s="154" t="s">
        <v>82</v>
      </c>
      <c r="AV220" s="13" t="s">
        <v>82</v>
      </c>
      <c r="AW220" s="13" t="s">
        <v>29</v>
      </c>
      <c r="AX220" s="13" t="s">
        <v>30</v>
      </c>
      <c r="AY220" s="154" t="s">
        <v>117</v>
      </c>
    </row>
    <row r="221" spans="2:65" s="1" customFormat="1" ht="16.5" customHeight="1">
      <c r="B221" s="132"/>
      <c r="C221" s="133" t="s">
        <v>402</v>
      </c>
      <c r="D221" s="133" t="s">
        <v>119</v>
      </c>
      <c r="E221" s="134" t="s">
        <v>403</v>
      </c>
      <c r="F221" s="135" t="s">
        <v>404</v>
      </c>
      <c r="G221" s="136" t="s">
        <v>219</v>
      </c>
      <c r="H221" s="137">
        <v>21.887</v>
      </c>
      <c r="I221" s="138"/>
      <c r="J221" s="139">
        <f>ROUND(I221*H221,2)</f>
        <v>0</v>
      </c>
      <c r="K221" s="135" t="s">
        <v>123</v>
      </c>
      <c r="L221" s="32"/>
      <c r="M221" s="140" t="s">
        <v>1</v>
      </c>
      <c r="N221" s="141" t="s">
        <v>38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314</v>
      </c>
      <c r="AT221" s="144" t="s">
        <v>119</v>
      </c>
      <c r="AU221" s="144" t="s">
        <v>82</v>
      </c>
      <c r="AY221" s="17" t="s">
        <v>117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30</v>
      </c>
      <c r="BK221" s="145">
        <f>ROUND(I221*H221,2)</f>
        <v>0</v>
      </c>
      <c r="BL221" s="17" t="s">
        <v>314</v>
      </c>
      <c r="BM221" s="144" t="s">
        <v>405</v>
      </c>
    </row>
    <row r="222" spans="2:51" s="12" customFormat="1" ht="12">
      <c r="B222" s="146"/>
      <c r="D222" s="147" t="s">
        <v>126</v>
      </c>
      <c r="E222" s="148" t="s">
        <v>1</v>
      </c>
      <c r="F222" s="149" t="s">
        <v>406</v>
      </c>
      <c r="H222" s="148" t="s">
        <v>1</v>
      </c>
      <c r="I222" s="150"/>
      <c r="L222" s="146"/>
      <c r="M222" s="151"/>
      <c r="T222" s="152"/>
      <c r="AT222" s="148" t="s">
        <v>126</v>
      </c>
      <c r="AU222" s="148" t="s">
        <v>82</v>
      </c>
      <c r="AV222" s="12" t="s">
        <v>30</v>
      </c>
      <c r="AW222" s="12" t="s">
        <v>29</v>
      </c>
      <c r="AX222" s="12" t="s">
        <v>73</v>
      </c>
      <c r="AY222" s="148" t="s">
        <v>117</v>
      </c>
    </row>
    <row r="223" spans="2:51" s="13" customFormat="1" ht="12">
      <c r="B223" s="153"/>
      <c r="D223" s="147" t="s">
        <v>126</v>
      </c>
      <c r="E223" s="154" t="s">
        <v>1</v>
      </c>
      <c r="F223" s="155" t="s">
        <v>407</v>
      </c>
      <c r="H223" s="156">
        <v>3.962</v>
      </c>
      <c r="I223" s="157"/>
      <c r="L223" s="153"/>
      <c r="M223" s="158"/>
      <c r="T223" s="159"/>
      <c r="AT223" s="154" t="s">
        <v>126</v>
      </c>
      <c r="AU223" s="154" t="s">
        <v>82</v>
      </c>
      <c r="AV223" s="13" t="s">
        <v>82</v>
      </c>
      <c r="AW223" s="13" t="s">
        <v>29</v>
      </c>
      <c r="AX223" s="13" t="s">
        <v>73</v>
      </c>
      <c r="AY223" s="154" t="s">
        <v>117</v>
      </c>
    </row>
    <row r="224" spans="2:51" s="15" customFormat="1" ht="12">
      <c r="B224" s="183"/>
      <c r="D224" s="147" t="s">
        <v>126</v>
      </c>
      <c r="E224" s="184" t="s">
        <v>1</v>
      </c>
      <c r="F224" s="185" t="s">
        <v>408</v>
      </c>
      <c r="H224" s="186">
        <v>3.962</v>
      </c>
      <c r="I224" s="187"/>
      <c r="L224" s="183"/>
      <c r="M224" s="188"/>
      <c r="T224" s="189"/>
      <c r="AT224" s="184" t="s">
        <v>126</v>
      </c>
      <c r="AU224" s="184" t="s">
        <v>82</v>
      </c>
      <c r="AV224" s="15" t="s">
        <v>129</v>
      </c>
      <c r="AW224" s="15" t="s">
        <v>29</v>
      </c>
      <c r="AX224" s="15" t="s">
        <v>73</v>
      </c>
      <c r="AY224" s="184" t="s">
        <v>117</v>
      </c>
    </row>
    <row r="225" spans="2:51" s="13" customFormat="1" ht="12">
      <c r="B225" s="153"/>
      <c r="D225" s="147" t="s">
        <v>126</v>
      </c>
      <c r="E225" s="154" t="s">
        <v>1</v>
      </c>
      <c r="F225" s="155" t="s">
        <v>409</v>
      </c>
      <c r="H225" s="156">
        <v>12.15</v>
      </c>
      <c r="I225" s="157"/>
      <c r="L225" s="153"/>
      <c r="M225" s="158"/>
      <c r="T225" s="159"/>
      <c r="AT225" s="154" t="s">
        <v>126</v>
      </c>
      <c r="AU225" s="154" t="s">
        <v>82</v>
      </c>
      <c r="AV225" s="13" t="s">
        <v>82</v>
      </c>
      <c r="AW225" s="13" t="s">
        <v>29</v>
      </c>
      <c r="AX225" s="13" t="s">
        <v>73</v>
      </c>
      <c r="AY225" s="154" t="s">
        <v>117</v>
      </c>
    </row>
    <row r="226" spans="2:51" s="15" customFormat="1" ht="12">
      <c r="B226" s="183"/>
      <c r="D226" s="147" t="s">
        <v>126</v>
      </c>
      <c r="E226" s="184" t="s">
        <v>1</v>
      </c>
      <c r="F226" s="185" t="s">
        <v>408</v>
      </c>
      <c r="H226" s="186">
        <v>12.15</v>
      </c>
      <c r="I226" s="187"/>
      <c r="L226" s="183"/>
      <c r="M226" s="188"/>
      <c r="T226" s="189"/>
      <c r="AT226" s="184" t="s">
        <v>126</v>
      </c>
      <c r="AU226" s="184" t="s">
        <v>82</v>
      </c>
      <c r="AV226" s="15" t="s">
        <v>129</v>
      </c>
      <c r="AW226" s="15" t="s">
        <v>29</v>
      </c>
      <c r="AX226" s="15" t="s">
        <v>73</v>
      </c>
      <c r="AY226" s="184" t="s">
        <v>117</v>
      </c>
    </row>
    <row r="227" spans="2:51" s="13" customFormat="1" ht="12">
      <c r="B227" s="153"/>
      <c r="D227" s="147" t="s">
        <v>126</v>
      </c>
      <c r="E227" s="154" t="s">
        <v>1</v>
      </c>
      <c r="F227" s="155" t="s">
        <v>410</v>
      </c>
      <c r="H227" s="156">
        <v>5.775</v>
      </c>
      <c r="I227" s="157"/>
      <c r="L227" s="153"/>
      <c r="M227" s="158"/>
      <c r="T227" s="159"/>
      <c r="AT227" s="154" t="s">
        <v>126</v>
      </c>
      <c r="AU227" s="154" t="s">
        <v>82</v>
      </c>
      <c r="AV227" s="13" t="s">
        <v>82</v>
      </c>
      <c r="AW227" s="13" t="s">
        <v>29</v>
      </c>
      <c r="AX227" s="13" t="s">
        <v>73</v>
      </c>
      <c r="AY227" s="154" t="s">
        <v>117</v>
      </c>
    </row>
    <row r="228" spans="2:51" s="15" customFormat="1" ht="12">
      <c r="B228" s="183"/>
      <c r="D228" s="147" t="s">
        <v>126</v>
      </c>
      <c r="E228" s="184" t="s">
        <v>1</v>
      </c>
      <c r="F228" s="185" t="s">
        <v>408</v>
      </c>
      <c r="H228" s="186">
        <v>5.775</v>
      </c>
      <c r="I228" s="187"/>
      <c r="L228" s="183"/>
      <c r="M228" s="188"/>
      <c r="T228" s="189"/>
      <c r="AT228" s="184" t="s">
        <v>126</v>
      </c>
      <c r="AU228" s="184" t="s">
        <v>82</v>
      </c>
      <c r="AV228" s="15" t="s">
        <v>129</v>
      </c>
      <c r="AW228" s="15" t="s">
        <v>29</v>
      </c>
      <c r="AX228" s="15" t="s">
        <v>73</v>
      </c>
      <c r="AY228" s="184" t="s">
        <v>117</v>
      </c>
    </row>
    <row r="229" spans="2:51" s="14" customFormat="1" ht="12">
      <c r="B229" s="160"/>
      <c r="D229" s="147" t="s">
        <v>126</v>
      </c>
      <c r="E229" s="161" t="s">
        <v>1</v>
      </c>
      <c r="F229" s="162" t="s">
        <v>139</v>
      </c>
      <c r="H229" s="163">
        <v>21.887</v>
      </c>
      <c r="I229" s="164"/>
      <c r="L229" s="160"/>
      <c r="M229" s="165"/>
      <c r="T229" s="166"/>
      <c r="AT229" s="161" t="s">
        <v>126</v>
      </c>
      <c r="AU229" s="161" t="s">
        <v>82</v>
      </c>
      <c r="AV229" s="14" t="s">
        <v>140</v>
      </c>
      <c r="AW229" s="14" t="s">
        <v>29</v>
      </c>
      <c r="AX229" s="14" t="s">
        <v>30</v>
      </c>
      <c r="AY229" s="161" t="s">
        <v>117</v>
      </c>
    </row>
    <row r="230" spans="2:65" s="1" customFormat="1" ht="24.15" customHeight="1">
      <c r="B230" s="132"/>
      <c r="C230" s="133" t="s">
        <v>411</v>
      </c>
      <c r="D230" s="133" t="s">
        <v>119</v>
      </c>
      <c r="E230" s="134" t="s">
        <v>412</v>
      </c>
      <c r="F230" s="135" t="s">
        <v>413</v>
      </c>
      <c r="G230" s="136" t="s">
        <v>219</v>
      </c>
      <c r="H230" s="137">
        <v>213.274</v>
      </c>
      <c r="I230" s="138"/>
      <c r="J230" s="139">
        <f>ROUND(I230*H230,2)</f>
        <v>0</v>
      </c>
      <c r="K230" s="135" t="s">
        <v>123</v>
      </c>
      <c r="L230" s="32"/>
      <c r="M230" s="140" t="s">
        <v>1</v>
      </c>
      <c r="N230" s="141" t="s">
        <v>38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314</v>
      </c>
      <c r="AT230" s="144" t="s">
        <v>119</v>
      </c>
      <c r="AU230" s="144" t="s">
        <v>82</v>
      </c>
      <c r="AY230" s="17" t="s">
        <v>117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30</v>
      </c>
      <c r="BK230" s="145">
        <f>ROUND(I230*H230,2)</f>
        <v>0</v>
      </c>
      <c r="BL230" s="17" t="s">
        <v>314</v>
      </c>
      <c r="BM230" s="144" t="s">
        <v>414</v>
      </c>
    </row>
    <row r="231" spans="2:51" s="13" customFormat="1" ht="12">
      <c r="B231" s="153"/>
      <c r="D231" s="147" t="s">
        <v>126</v>
      </c>
      <c r="E231" s="154" t="s">
        <v>1</v>
      </c>
      <c r="F231" s="155" t="s">
        <v>415</v>
      </c>
      <c r="H231" s="156">
        <v>7.924</v>
      </c>
      <c r="I231" s="157"/>
      <c r="L231" s="153"/>
      <c r="M231" s="158"/>
      <c r="T231" s="159"/>
      <c r="AT231" s="154" t="s">
        <v>126</v>
      </c>
      <c r="AU231" s="154" t="s">
        <v>82</v>
      </c>
      <c r="AV231" s="13" t="s">
        <v>82</v>
      </c>
      <c r="AW231" s="13" t="s">
        <v>29</v>
      </c>
      <c r="AX231" s="13" t="s">
        <v>73</v>
      </c>
      <c r="AY231" s="154" t="s">
        <v>117</v>
      </c>
    </row>
    <row r="232" spans="2:51" s="13" customFormat="1" ht="12">
      <c r="B232" s="153"/>
      <c r="D232" s="147" t="s">
        <v>126</v>
      </c>
      <c r="E232" s="154" t="s">
        <v>1</v>
      </c>
      <c r="F232" s="155" t="s">
        <v>416</v>
      </c>
      <c r="H232" s="156">
        <v>182.25</v>
      </c>
      <c r="I232" s="157"/>
      <c r="L232" s="153"/>
      <c r="M232" s="158"/>
      <c r="T232" s="159"/>
      <c r="AT232" s="154" t="s">
        <v>126</v>
      </c>
      <c r="AU232" s="154" t="s">
        <v>82</v>
      </c>
      <c r="AV232" s="13" t="s">
        <v>82</v>
      </c>
      <c r="AW232" s="13" t="s">
        <v>29</v>
      </c>
      <c r="AX232" s="13" t="s">
        <v>73</v>
      </c>
      <c r="AY232" s="154" t="s">
        <v>117</v>
      </c>
    </row>
    <row r="233" spans="2:51" s="13" customFormat="1" ht="12">
      <c r="B233" s="153"/>
      <c r="D233" s="147" t="s">
        <v>126</v>
      </c>
      <c r="E233" s="154" t="s">
        <v>1</v>
      </c>
      <c r="F233" s="155" t="s">
        <v>417</v>
      </c>
      <c r="H233" s="156">
        <v>23.1</v>
      </c>
      <c r="I233" s="157"/>
      <c r="L233" s="153"/>
      <c r="M233" s="158"/>
      <c r="T233" s="159"/>
      <c r="AT233" s="154" t="s">
        <v>126</v>
      </c>
      <c r="AU233" s="154" t="s">
        <v>82</v>
      </c>
      <c r="AV233" s="13" t="s">
        <v>82</v>
      </c>
      <c r="AW233" s="13" t="s">
        <v>29</v>
      </c>
      <c r="AX233" s="13" t="s">
        <v>73</v>
      </c>
      <c r="AY233" s="154" t="s">
        <v>117</v>
      </c>
    </row>
    <row r="234" spans="2:51" s="14" customFormat="1" ht="12">
      <c r="B234" s="160"/>
      <c r="D234" s="147" t="s">
        <v>126</v>
      </c>
      <c r="E234" s="161" t="s">
        <v>1</v>
      </c>
      <c r="F234" s="162" t="s">
        <v>139</v>
      </c>
      <c r="H234" s="163">
        <v>213.274</v>
      </c>
      <c r="I234" s="164"/>
      <c r="L234" s="160"/>
      <c r="M234" s="165"/>
      <c r="T234" s="166"/>
      <c r="AT234" s="161" t="s">
        <v>126</v>
      </c>
      <c r="AU234" s="161" t="s">
        <v>82</v>
      </c>
      <c r="AV234" s="14" t="s">
        <v>140</v>
      </c>
      <c r="AW234" s="14" t="s">
        <v>29</v>
      </c>
      <c r="AX234" s="14" t="s">
        <v>30</v>
      </c>
      <c r="AY234" s="161" t="s">
        <v>117</v>
      </c>
    </row>
    <row r="235" spans="2:65" s="1" customFormat="1" ht="21.75" customHeight="1">
      <c r="B235" s="132"/>
      <c r="C235" s="133" t="s">
        <v>418</v>
      </c>
      <c r="D235" s="133" t="s">
        <v>119</v>
      </c>
      <c r="E235" s="134" t="s">
        <v>419</v>
      </c>
      <c r="F235" s="135" t="s">
        <v>420</v>
      </c>
      <c r="G235" s="136" t="s">
        <v>219</v>
      </c>
      <c r="H235" s="137">
        <v>21.887</v>
      </c>
      <c r="I235" s="138"/>
      <c r="J235" s="139">
        <f>ROUND(I235*H235,2)</f>
        <v>0</v>
      </c>
      <c r="K235" s="135" t="s">
        <v>123</v>
      </c>
      <c r="L235" s="32"/>
      <c r="M235" s="140" t="s">
        <v>1</v>
      </c>
      <c r="N235" s="141" t="s">
        <v>38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314</v>
      </c>
      <c r="AT235" s="144" t="s">
        <v>119</v>
      </c>
      <c r="AU235" s="144" t="s">
        <v>82</v>
      </c>
      <c r="AY235" s="17" t="s">
        <v>117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30</v>
      </c>
      <c r="BK235" s="145">
        <f>ROUND(I235*H235,2)</f>
        <v>0</v>
      </c>
      <c r="BL235" s="17" t="s">
        <v>314</v>
      </c>
      <c r="BM235" s="144" t="s">
        <v>421</v>
      </c>
    </row>
    <row r="236" spans="2:51" s="13" customFormat="1" ht="12">
      <c r="B236" s="153"/>
      <c r="D236" s="147" t="s">
        <v>126</v>
      </c>
      <c r="E236" s="154" t="s">
        <v>1</v>
      </c>
      <c r="F236" s="155" t="s">
        <v>422</v>
      </c>
      <c r="H236" s="156">
        <v>21.887</v>
      </c>
      <c r="I236" s="157"/>
      <c r="L236" s="153"/>
      <c r="M236" s="158"/>
      <c r="T236" s="159"/>
      <c r="AT236" s="154" t="s">
        <v>126</v>
      </c>
      <c r="AU236" s="154" t="s">
        <v>82</v>
      </c>
      <c r="AV236" s="13" t="s">
        <v>82</v>
      </c>
      <c r="AW236" s="13" t="s">
        <v>29</v>
      </c>
      <c r="AX236" s="13" t="s">
        <v>30</v>
      </c>
      <c r="AY236" s="154" t="s">
        <v>117</v>
      </c>
    </row>
    <row r="237" spans="2:65" s="1" customFormat="1" ht="24.15" customHeight="1">
      <c r="B237" s="132"/>
      <c r="C237" s="133" t="s">
        <v>423</v>
      </c>
      <c r="D237" s="133" t="s">
        <v>119</v>
      </c>
      <c r="E237" s="134" t="s">
        <v>424</v>
      </c>
      <c r="F237" s="135" t="s">
        <v>425</v>
      </c>
      <c r="G237" s="136" t="s">
        <v>219</v>
      </c>
      <c r="H237" s="137">
        <v>131.322</v>
      </c>
      <c r="I237" s="138"/>
      <c r="J237" s="139">
        <f>ROUND(I237*H237,2)</f>
        <v>0</v>
      </c>
      <c r="K237" s="135" t="s">
        <v>123</v>
      </c>
      <c r="L237" s="32"/>
      <c r="M237" s="140" t="s">
        <v>1</v>
      </c>
      <c r="N237" s="141" t="s">
        <v>38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314</v>
      </c>
      <c r="AT237" s="144" t="s">
        <v>119</v>
      </c>
      <c r="AU237" s="144" t="s">
        <v>82</v>
      </c>
      <c r="AY237" s="17" t="s">
        <v>117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30</v>
      </c>
      <c r="BK237" s="145">
        <f>ROUND(I237*H237,2)</f>
        <v>0</v>
      </c>
      <c r="BL237" s="17" t="s">
        <v>314</v>
      </c>
      <c r="BM237" s="144" t="s">
        <v>426</v>
      </c>
    </row>
    <row r="238" spans="2:51" s="13" customFormat="1" ht="12">
      <c r="B238" s="153"/>
      <c r="D238" s="147" t="s">
        <v>126</v>
      </c>
      <c r="E238" s="154" t="s">
        <v>1</v>
      </c>
      <c r="F238" s="155" t="s">
        <v>427</v>
      </c>
      <c r="H238" s="156">
        <v>131.322</v>
      </c>
      <c r="I238" s="157"/>
      <c r="L238" s="153"/>
      <c r="M238" s="158"/>
      <c r="T238" s="159"/>
      <c r="AT238" s="154" t="s">
        <v>126</v>
      </c>
      <c r="AU238" s="154" t="s">
        <v>82</v>
      </c>
      <c r="AV238" s="13" t="s">
        <v>82</v>
      </c>
      <c r="AW238" s="13" t="s">
        <v>29</v>
      </c>
      <c r="AX238" s="13" t="s">
        <v>73</v>
      </c>
      <c r="AY238" s="154" t="s">
        <v>117</v>
      </c>
    </row>
    <row r="239" spans="2:51" s="14" customFormat="1" ht="12">
      <c r="B239" s="160"/>
      <c r="D239" s="147" t="s">
        <v>126</v>
      </c>
      <c r="E239" s="161" t="s">
        <v>1</v>
      </c>
      <c r="F239" s="162" t="s">
        <v>139</v>
      </c>
      <c r="H239" s="163">
        <v>131.322</v>
      </c>
      <c r="I239" s="164"/>
      <c r="L239" s="160"/>
      <c r="M239" s="165"/>
      <c r="T239" s="166"/>
      <c r="AT239" s="161" t="s">
        <v>126</v>
      </c>
      <c r="AU239" s="161" t="s">
        <v>82</v>
      </c>
      <c r="AV239" s="14" t="s">
        <v>140</v>
      </c>
      <c r="AW239" s="14" t="s">
        <v>29</v>
      </c>
      <c r="AX239" s="14" t="s">
        <v>30</v>
      </c>
      <c r="AY239" s="161" t="s">
        <v>117</v>
      </c>
    </row>
    <row r="240" spans="2:65" s="1" customFormat="1" ht="16.5" customHeight="1">
      <c r="B240" s="132"/>
      <c r="C240" s="133" t="s">
        <v>428</v>
      </c>
      <c r="D240" s="133" t="s">
        <v>119</v>
      </c>
      <c r="E240" s="134" t="s">
        <v>429</v>
      </c>
      <c r="F240" s="135" t="s">
        <v>430</v>
      </c>
      <c r="G240" s="136" t="s">
        <v>251</v>
      </c>
      <c r="H240" s="137">
        <v>35.019</v>
      </c>
      <c r="I240" s="138"/>
      <c r="J240" s="139">
        <f>ROUND(I240*H240,2)</f>
        <v>0</v>
      </c>
      <c r="K240" s="135" t="s">
        <v>123</v>
      </c>
      <c r="L240" s="32"/>
      <c r="M240" s="140" t="s">
        <v>1</v>
      </c>
      <c r="N240" s="141" t="s">
        <v>38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314</v>
      </c>
      <c r="AT240" s="144" t="s">
        <v>119</v>
      </c>
      <c r="AU240" s="144" t="s">
        <v>82</v>
      </c>
      <c r="AY240" s="17" t="s">
        <v>117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30</v>
      </c>
      <c r="BK240" s="145">
        <f>ROUND(I240*H240,2)</f>
        <v>0</v>
      </c>
      <c r="BL240" s="17" t="s">
        <v>314</v>
      </c>
      <c r="BM240" s="144" t="s">
        <v>431</v>
      </c>
    </row>
    <row r="241" spans="2:51" s="13" customFormat="1" ht="12">
      <c r="B241" s="153"/>
      <c r="D241" s="147" t="s">
        <v>126</v>
      </c>
      <c r="E241" s="154" t="s">
        <v>1</v>
      </c>
      <c r="F241" s="155" t="s">
        <v>432</v>
      </c>
      <c r="H241" s="156">
        <v>35.019</v>
      </c>
      <c r="I241" s="157"/>
      <c r="L241" s="153"/>
      <c r="M241" s="158"/>
      <c r="T241" s="159"/>
      <c r="AT241" s="154" t="s">
        <v>126</v>
      </c>
      <c r="AU241" s="154" t="s">
        <v>82</v>
      </c>
      <c r="AV241" s="13" t="s">
        <v>82</v>
      </c>
      <c r="AW241" s="13" t="s">
        <v>29</v>
      </c>
      <c r="AX241" s="13" t="s">
        <v>73</v>
      </c>
      <c r="AY241" s="154" t="s">
        <v>117</v>
      </c>
    </row>
    <row r="242" spans="2:51" s="14" customFormat="1" ht="12">
      <c r="B242" s="160"/>
      <c r="D242" s="147" t="s">
        <v>126</v>
      </c>
      <c r="E242" s="161" t="s">
        <v>1</v>
      </c>
      <c r="F242" s="162" t="s">
        <v>139</v>
      </c>
      <c r="H242" s="163">
        <v>35.019</v>
      </c>
      <c r="I242" s="164"/>
      <c r="L242" s="160"/>
      <c r="M242" s="165"/>
      <c r="T242" s="166"/>
      <c r="AT242" s="161" t="s">
        <v>126</v>
      </c>
      <c r="AU242" s="161" t="s">
        <v>82</v>
      </c>
      <c r="AV242" s="14" t="s">
        <v>140</v>
      </c>
      <c r="AW242" s="14" t="s">
        <v>29</v>
      </c>
      <c r="AX242" s="14" t="s">
        <v>30</v>
      </c>
      <c r="AY242" s="161" t="s">
        <v>117</v>
      </c>
    </row>
    <row r="243" spans="2:65" s="1" customFormat="1" ht="16.5" customHeight="1">
      <c r="B243" s="132"/>
      <c r="C243" s="133" t="s">
        <v>433</v>
      </c>
      <c r="D243" s="133" t="s">
        <v>119</v>
      </c>
      <c r="E243" s="134" t="s">
        <v>434</v>
      </c>
      <c r="F243" s="135" t="s">
        <v>435</v>
      </c>
      <c r="G243" s="136" t="s">
        <v>136</v>
      </c>
      <c r="H243" s="137">
        <v>23</v>
      </c>
      <c r="I243" s="138"/>
      <c r="J243" s="139">
        <f>ROUND(I243*H243,2)</f>
        <v>0</v>
      </c>
      <c r="K243" s="135" t="s">
        <v>123</v>
      </c>
      <c r="L243" s="32"/>
      <c r="M243" s="140" t="s">
        <v>1</v>
      </c>
      <c r="N243" s="141" t="s">
        <v>38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314</v>
      </c>
      <c r="AT243" s="144" t="s">
        <v>119</v>
      </c>
      <c r="AU243" s="144" t="s">
        <v>82</v>
      </c>
      <c r="AY243" s="17" t="s">
        <v>117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30</v>
      </c>
      <c r="BK243" s="145">
        <f>ROUND(I243*H243,2)</f>
        <v>0</v>
      </c>
      <c r="BL243" s="17" t="s">
        <v>314</v>
      </c>
      <c r="BM243" s="144" t="s">
        <v>436</v>
      </c>
    </row>
    <row r="244" spans="2:51" s="12" customFormat="1" ht="12">
      <c r="B244" s="146"/>
      <c r="D244" s="147" t="s">
        <v>126</v>
      </c>
      <c r="E244" s="148" t="s">
        <v>1</v>
      </c>
      <c r="F244" s="149" t="s">
        <v>437</v>
      </c>
      <c r="H244" s="148" t="s">
        <v>1</v>
      </c>
      <c r="I244" s="150"/>
      <c r="L244" s="146"/>
      <c r="M244" s="151"/>
      <c r="T244" s="152"/>
      <c r="AT244" s="148" t="s">
        <v>126</v>
      </c>
      <c r="AU244" s="148" t="s">
        <v>82</v>
      </c>
      <c r="AV244" s="12" t="s">
        <v>30</v>
      </c>
      <c r="AW244" s="12" t="s">
        <v>29</v>
      </c>
      <c r="AX244" s="12" t="s">
        <v>73</v>
      </c>
      <c r="AY244" s="148" t="s">
        <v>117</v>
      </c>
    </row>
    <row r="245" spans="2:51" s="13" customFormat="1" ht="12">
      <c r="B245" s="153"/>
      <c r="D245" s="147" t="s">
        <v>126</v>
      </c>
      <c r="E245" s="154" t="s">
        <v>1</v>
      </c>
      <c r="F245" s="155" t="s">
        <v>348</v>
      </c>
      <c r="H245" s="156">
        <v>23</v>
      </c>
      <c r="I245" s="157"/>
      <c r="L245" s="153"/>
      <c r="M245" s="158"/>
      <c r="T245" s="159"/>
      <c r="AT245" s="154" t="s">
        <v>126</v>
      </c>
      <c r="AU245" s="154" t="s">
        <v>82</v>
      </c>
      <c r="AV245" s="13" t="s">
        <v>82</v>
      </c>
      <c r="AW245" s="13" t="s">
        <v>29</v>
      </c>
      <c r="AX245" s="13" t="s">
        <v>30</v>
      </c>
      <c r="AY245" s="154" t="s">
        <v>117</v>
      </c>
    </row>
    <row r="246" spans="2:65" s="1" customFormat="1" ht="16.5" customHeight="1">
      <c r="B246" s="132"/>
      <c r="C246" s="133" t="s">
        <v>438</v>
      </c>
      <c r="D246" s="133" t="s">
        <v>119</v>
      </c>
      <c r="E246" s="134" t="s">
        <v>439</v>
      </c>
      <c r="F246" s="135" t="s">
        <v>440</v>
      </c>
      <c r="G246" s="136" t="s">
        <v>240</v>
      </c>
      <c r="H246" s="137">
        <v>180</v>
      </c>
      <c r="I246" s="138"/>
      <c r="J246" s="139">
        <f>ROUND(I246*H246,2)</f>
        <v>0</v>
      </c>
      <c r="K246" s="135" t="s">
        <v>1</v>
      </c>
      <c r="L246" s="32"/>
      <c r="M246" s="140" t="s">
        <v>1</v>
      </c>
      <c r="N246" s="141" t="s">
        <v>38</v>
      </c>
      <c r="P246" s="142">
        <f>O246*H246</f>
        <v>0</v>
      </c>
      <c r="Q246" s="142">
        <v>0</v>
      </c>
      <c r="R246" s="142">
        <f>Q246*H246</f>
        <v>0</v>
      </c>
      <c r="S246" s="142">
        <v>0</v>
      </c>
      <c r="T246" s="143">
        <f>S246*H246</f>
        <v>0</v>
      </c>
      <c r="AR246" s="144" t="s">
        <v>314</v>
      </c>
      <c r="AT246" s="144" t="s">
        <v>119</v>
      </c>
      <c r="AU246" s="144" t="s">
        <v>82</v>
      </c>
      <c r="AY246" s="17" t="s">
        <v>117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30</v>
      </c>
      <c r="BK246" s="145">
        <f>ROUND(I246*H246,2)</f>
        <v>0</v>
      </c>
      <c r="BL246" s="17" t="s">
        <v>314</v>
      </c>
      <c r="BM246" s="144" t="s">
        <v>441</v>
      </c>
    </row>
    <row r="247" spans="2:51" s="13" customFormat="1" ht="12">
      <c r="B247" s="153"/>
      <c r="D247" s="147" t="s">
        <v>126</v>
      </c>
      <c r="E247" s="154" t="s">
        <v>1</v>
      </c>
      <c r="F247" s="155" t="s">
        <v>347</v>
      </c>
      <c r="H247" s="156">
        <v>180</v>
      </c>
      <c r="I247" s="157"/>
      <c r="L247" s="153"/>
      <c r="M247" s="158"/>
      <c r="T247" s="159"/>
      <c r="AT247" s="154" t="s">
        <v>126</v>
      </c>
      <c r="AU247" s="154" t="s">
        <v>82</v>
      </c>
      <c r="AV247" s="13" t="s">
        <v>82</v>
      </c>
      <c r="AW247" s="13" t="s">
        <v>29</v>
      </c>
      <c r="AX247" s="13" t="s">
        <v>30</v>
      </c>
      <c r="AY247" s="154" t="s">
        <v>117</v>
      </c>
    </row>
    <row r="248" spans="2:65" s="1" customFormat="1" ht="16.5" customHeight="1">
      <c r="B248" s="132"/>
      <c r="C248" s="133" t="s">
        <v>442</v>
      </c>
      <c r="D248" s="133" t="s">
        <v>119</v>
      </c>
      <c r="E248" s="134" t="s">
        <v>443</v>
      </c>
      <c r="F248" s="135" t="s">
        <v>444</v>
      </c>
      <c r="G248" s="136" t="s">
        <v>240</v>
      </c>
      <c r="H248" s="137">
        <v>180</v>
      </c>
      <c r="I248" s="138"/>
      <c r="J248" s="139">
        <f>ROUND(I248*H248,2)</f>
        <v>0</v>
      </c>
      <c r="K248" s="135" t="s">
        <v>1</v>
      </c>
      <c r="L248" s="32"/>
      <c r="M248" s="140" t="s">
        <v>1</v>
      </c>
      <c r="N248" s="141" t="s">
        <v>38</v>
      </c>
      <c r="P248" s="142">
        <f>O248*H248</f>
        <v>0</v>
      </c>
      <c r="Q248" s="142">
        <v>0</v>
      </c>
      <c r="R248" s="142">
        <f>Q248*H248</f>
        <v>0</v>
      </c>
      <c r="S248" s="142">
        <v>0</v>
      </c>
      <c r="T248" s="143">
        <f>S248*H248</f>
        <v>0</v>
      </c>
      <c r="AR248" s="144" t="s">
        <v>314</v>
      </c>
      <c r="AT248" s="144" t="s">
        <v>119</v>
      </c>
      <c r="AU248" s="144" t="s">
        <v>82</v>
      </c>
      <c r="AY248" s="17" t="s">
        <v>117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30</v>
      </c>
      <c r="BK248" s="145">
        <f>ROUND(I248*H248,2)</f>
        <v>0</v>
      </c>
      <c r="BL248" s="17" t="s">
        <v>314</v>
      </c>
      <c r="BM248" s="144" t="s">
        <v>445</v>
      </c>
    </row>
    <row r="249" spans="2:51" s="13" customFormat="1" ht="12">
      <c r="B249" s="153"/>
      <c r="D249" s="147" t="s">
        <v>126</v>
      </c>
      <c r="E249" s="154" t="s">
        <v>1</v>
      </c>
      <c r="F249" s="155" t="s">
        <v>347</v>
      </c>
      <c r="H249" s="156">
        <v>180</v>
      </c>
      <c r="I249" s="157"/>
      <c r="L249" s="153"/>
      <c r="M249" s="158"/>
      <c r="T249" s="159"/>
      <c r="AT249" s="154" t="s">
        <v>126</v>
      </c>
      <c r="AU249" s="154" t="s">
        <v>82</v>
      </c>
      <c r="AV249" s="13" t="s">
        <v>82</v>
      </c>
      <c r="AW249" s="13" t="s">
        <v>29</v>
      </c>
      <c r="AX249" s="13" t="s">
        <v>30</v>
      </c>
      <c r="AY249" s="154" t="s">
        <v>117</v>
      </c>
    </row>
    <row r="250" spans="2:65" s="1" customFormat="1" ht="16.5" customHeight="1">
      <c r="B250" s="132"/>
      <c r="C250" s="133" t="s">
        <v>446</v>
      </c>
      <c r="D250" s="133" t="s">
        <v>119</v>
      </c>
      <c r="E250" s="134" t="s">
        <v>447</v>
      </c>
      <c r="F250" s="135" t="s">
        <v>448</v>
      </c>
      <c r="G250" s="136" t="s">
        <v>136</v>
      </c>
      <c r="H250" s="137">
        <v>162</v>
      </c>
      <c r="I250" s="138"/>
      <c r="J250" s="139">
        <f>ROUND(I250*H250,2)</f>
        <v>0</v>
      </c>
      <c r="K250" s="135" t="s">
        <v>123</v>
      </c>
      <c r="L250" s="32"/>
      <c r="M250" s="140" t="s">
        <v>1</v>
      </c>
      <c r="N250" s="141" t="s">
        <v>38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314</v>
      </c>
      <c r="AT250" s="144" t="s">
        <v>119</v>
      </c>
      <c r="AU250" s="144" t="s">
        <v>82</v>
      </c>
      <c r="AY250" s="17" t="s">
        <v>117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30</v>
      </c>
      <c r="BK250" s="145">
        <f>ROUND(I250*H250,2)</f>
        <v>0</v>
      </c>
      <c r="BL250" s="17" t="s">
        <v>314</v>
      </c>
      <c r="BM250" s="144" t="s">
        <v>449</v>
      </c>
    </row>
    <row r="251" spans="2:51" s="13" customFormat="1" ht="12">
      <c r="B251" s="153"/>
      <c r="D251" s="147" t="s">
        <v>126</v>
      </c>
      <c r="E251" s="154" t="s">
        <v>1</v>
      </c>
      <c r="F251" s="155" t="s">
        <v>450</v>
      </c>
      <c r="H251" s="156">
        <v>162</v>
      </c>
      <c r="I251" s="157"/>
      <c r="L251" s="153"/>
      <c r="M251" s="158"/>
      <c r="T251" s="159"/>
      <c r="AT251" s="154" t="s">
        <v>126</v>
      </c>
      <c r="AU251" s="154" t="s">
        <v>82</v>
      </c>
      <c r="AV251" s="13" t="s">
        <v>82</v>
      </c>
      <c r="AW251" s="13" t="s">
        <v>29</v>
      </c>
      <c r="AX251" s="13" t="s">
        <v>30</v>
      </c>
      <c r="AY251" s="154" t="s">
        <v>117</v>
      </c>
    </row>
    <row r="252" spans="2:65" s="1" customFormat="1" ht="16.5" customHeight="1">
      <c r="B252" s="132"/>
      <c r="C252" s="133" t="s">
        <v>150</v>
      </c>
      <c r="D252" s="133" t="s">
        <v>119</v>
      </c>
      <c r="E252" s="134" t="s">
        <v>451</v>
      </c>
      <c r="F252" s="135" t="s">
        <v>452</v>
      </c>
      <c r="G252" s="136" t="s">
        <v>136</v>
      </c>
      <c r="H252" s="137">
        <v>55</v>
      </c>
      <c r="I252" s="138"/>
      <c r="J252" s="139">
        <f>ROUND(I252*H252,2)</f>
        <v>0</v>
      </c>
      <c r="K252" s="135" t="s">
        <v>1</v>
      </c>
      <c r="L252" s="32"/>
      <c r="M252" s="140" t="s">
        <v>1</v>
      </c>
      <c r="N252" s="141" t="s">
        <v>38</v>
      </c>
      <c r="P252" s="142">
        <f>O252*H252</f>
        <v>0</v>
      </c>
      <c r="Q252" s="142">
        <v>0</v>
      </c>
      <c r="R252" s="142">
        <f>Q252*H252</f>
        <v>0</v>
      </c>
      <c r="S252" s="142">
        <v>0</v>
      </c>
      <c r="T252" s="143">
        <f>S252*H252</f>
        <v>0</v>
      </c>
      <c r="AR252" s="144" t="s">
        <v>314</v>
      </c>
      <c r="AT252" s="144" t="s">
        <v>119</v>
      </c>
      <c r="AU252" s="144" t="s">
        <v>82</v>
      </c>
      <c r="AY252" s="17" t="s">
        <v>117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30</v>
      </c>
      <c r="BK252" s="145">
        <f>ROUND(I252*H252,2)</f>
        <v>0</v>
      </c>
      <c r="BL252" s="17" t="s">
        <v>314</v>
      </c>
      <c r="BM252" s="144" t="s">
        <v>453</v>
      </c>
    </row>
    <row r="253" spans="2:51" s="13" customFormat="1" ht="12">
      <c r="B253" s="153"/>
      <c r="D253" s="147" t="s">
        <v>126</v>
      </c>
      <c r="E253" s="154" t="s">
        <v>1</v>
      </c>
      <c r="F253" s="155" t="s">
        <v>454</v>
      </c>
      <c r="H253" s="156">
        <v>55</v>
      </c>
      <c r="I253" s="157"/>
      <c r="L253" s="153"/>
      <c r="M253" s="158"/>
      <c r="T253" s="159"/>
      <c r="AT253" s="154" t="s">
        <v>126</v>
      </c>
      <c r="AU253" s="154" t="s">
        <v>82</v>
      </c>
      <c r="AV253" s="13" t="s">
        <v>82</v>
      </c>
      <c r="AW253" s="13" t="s">
        <v>29</v>
      </c>
      <c r="AX253" s="13" t="s">
        <v>30</v>
      </c>
      <c r="AY253" s="154" t="s">
        <v>117</v>
      </c>
    </row>
    <row r="254" spans="2:65" s="1" customFormat="1" ht="21.75" customHeight="1">
      <c r="B254" s="132"/>
      <c r="C254" s="133" t="s">
        <v>455</v>
      </c>
      <c r="D254" s="133" t="s">
        <v>119</v>
      </c>
      <c r="E254" s="134" t="s">
        <v>456</v>
      </c>
      <c r="F254" s="135" t="s">
        <v>457</v>
      </c>
      <c r="G254" s="136" t="s">
        <v>136</v>
      </c>
      <c r="H254" s="137">
        <v>162</v>
      </c>
      <c r="I254" s="138"/>
      <c r="J254" s="139">
        <f>ROUND(I254*H254,2)</f>
        <v>0</v>
      </c>
      <c r="K254" s="135" t="s">
        <v>1</v>
      </c>
      <c r="L254" s="32"/>
      <c r="M254" s="140" t="s">
        <v>1</v>
      </c>
      <c r="N254" s="141" t="s">
        <v>38</v>
      </c>
      <c r="P254" s="142">
        <f>O254*H254</f>
        <v>0</v>
      </c>
      <c r="Q254" s="142">
        <v>0.2</v>
      </c>
      <c r="R254" s="142">
        <f>Q254*H254</f>
        <v>32.4</v>
      </c>
      <c r="S254" s="142">
        <v>0</v>
      </c>
      <c r="T254" s="143">
        <f>S254*H254</f>
        <v>0</v>
      </c>
      <c r="AR254" s="144" t="s">
        <v>314</v>
      </c>
      <c r="AT254" s="144" t="s">
        <v>119</v>
      </c>
      <c r="AU254" s="144" t="s">
        <v>82</v>
      </c>
      <c r="AY254" s="17" t="s">
        <v>117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30</v>
      </c>
      <c r="BK254" s="145">
        <f>ROUND(I254*H254,2)</f>
        <v>0</v>
      </c>
      <c r="BL254" s="17" t="s">
        <v>314</v>
      </c>
      <c r="BM254" s="144" t="s">
        <v>458</v>
      </c>
    </row>
    <row r="255" spans="2:51" s="13" customFormat="1" ht="12">
      <c r="B255" s="153"/>
      <c r="D255" s="147" t="s">
        <v>126</v>
      </c>
      <c r="E255" s="154" t="s">
        <v>1</v>
      </c>
      <c r="F255" s="155" t="s">
        <v>450</v>
      </c>
      <c r="H255" s="156">
        <v>162</v>
      </c>
      <c r="I255" s="157"/>
      <c r="L255" s="153"/>
      <c r="M255" s="158"/>
      <c r="T255" s="159"/>
      <c r="AT255" s="154" t="s">
        <v>126</v>
      </c>
      <c r="AU255" s="154" t="s">
        <v>82</v>
      </c>
      <c r="AV255" s="13" t="s">
        <v>82</v>
      </c>
      <c r="AW255" s="13" t="s">
        <v>29</v>
      </c>
      <c r="AX255" s="13" t="s">
        <v>30</v>
      </c>
      <c r="AY255" s="154" t="s">
        <v>117</v>
      </c>
    </row>
    <row r="256" spans="2:65" s="1" customFormat="1" ht="21.75" customHeight="1">
      <c r="B256" s="132"/>
      <c r="C256" s="133" t="s">
        <v>459</v>
      </c>
      <c r="D256" s="133" t="s">
        <v>119</v>
      </c>
      <c r="E256" s="134" t="s">
        <v>460</v>
      </c>
      <c r="F256" s="135" t="s">
        <v>461</v>
      </c>
      <c r="G256" s="136" t="s">
        <v>136</v>
      </c>
      <c r="H256" s="137">
        <v>55</v>
      </c>
      <c r="I256" s="138"/>
      <c r="J256" s="139">
        <f>ROUND(I256*H256,2)</f>
        <v>0</v>
      </c>
      <c r="K256" s="135" t="s">
        <v>1</v>
      </c>
      <c r="L256" s="32"/>
      <c r="M256" s="140" t="s">
        <v>1</v>
      </c>
      <c r="N256" s="141" t="s">
        <v>38</v>
      </c>
      <c r="P256" s="142">
        <f>O256*H256</f>
        <v>0</v>
      </c>
      <c r="Q256" s="142">
        <v>0.26</v>
      </c>
      <c r="R256" s="142">
        <f>Q256*H256</f>
        <v>14.3</v>
      </c>
      <c r="S256" s="142">
        <v>0</v>
      </c>
      <c r="T256" s="143">
        <f>S256*H256</f>
        <v>0</v>
      </c>
      <c r="AR256" s="144" t="s">
        <v>314</v>
      </c>
      <c r="AT256" s="144" t="s">
        <v>119</v>
      </c>
      <c r="AU256" s="144" t="s">
        <v>82</v>
      </c>
      <c r="AY256" s="17" t="s">
        <v>117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30</v>
      </c>
      <c r="BK256" s="145">
        <f>ROUND(I256*H256,2)</f>
        <v>0</v>
      </c>
      <c r="BL256" s="17" t="s">
        <v>314</v>
      </c>
      <c r="BM256" s="144" t="s">
        <v>462</v>
      </c>
    </row>
    <row r="257" spans="2:51" s="13" customFormat="1" ht="12">
      <c r="B257" s="153"/>
      <c r="D257" s="147" t="s">
        <v>126</v>
      </c>
      <c r="E257" s="154" t="s">
        <v>1</v>
      </c>
      <c r="F257" s="155" t="s">
        <v>454</v>
      </c>
      <c r="H257" s="156">
        <v>55</v>
      </c>
      <c r="I257" s="157"/>
      <c r="L257" s="153"/>
      <c r="M257" s="158"/>
      <c r="T257" s="159"/>
      <c r="AT257" s="154" t="s">
        <v>126</v>
      </c>
      <c r="AU257" s="154" t="s">
        <v>82</v>
      </c>
      <c r="AV257" s="13" t="s">
        <v>82</v>
      </c>
      <c r="AW257" s="13" t="s">
        <v>29</v>
      </c>
      <c r="AX257" s="13" t="s">
        <v>30</v>
      </c>
      <c r="AY257" s="154" t="s">
        <v>117</v>
      </c>
    </row>
    <row r="258" spans="2:65" s="1" customFormat="1" ht="16.5" customHeight="1">
      <c r="B258" s="132"/>
      <c r="C258" s="133" t="s">
        <v>463</v>
      </c>
      <c r="D258" s="133" t="s">
        <v>119</v>
      </c>
      <c r="E258" s="134" t="s">
        <v>464</v>
      </c>
      <c r="F258" s="135" t="s">
        <v>465</v>
      </c>
      <c r="G258" s="136" t="s">
        <v>136</v>
      </c>
      <c r="H258" s="137">
        <v>217</v>
      </c>
      <c r="I258" s="138"/>
      <c r="J258" s="139">
        <f>ROUND(I258*H258,2)</f>
        <v>0</v>
      </c>
      <c r="K258" s="135" t="s">
        <v>123</v>
      </c>
      <c r="L258" s="32"/>
      <c r="M258" s="140" t="s">
        <v>1</v>
      </c>
      <c r="N258" s="141" t="s">
        <v>38</v>
      </c>
      <c r="P258" s="142">
        <f>O258*H258</f>
        <v>0</v>
      </c>
      <c r="Q258" s="142">
        <v>9E-05</v>
      </c>
      <c r="R258" s="142">
        <f>Q258*H258</f>
        <v>0.019530000000000002</v>
      </c>
      <c r="S258" s="142">
        <v>0</v>
      </c>
      <c r="T258" s="143">
        <f>S258*H258</f>
        <v>0</v>
      </c>
      <c r="AR258" s="144" t="s">
        <v>314</v>
      </c>
      <c r="AT258" s="144" t="s">
        <v>119</v>
      </c>
      <c r="AU258" s="144" t="s">
        <v>82</v>
      </c>
      <c r="AY258" s="17" t="s">
        <v>117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30</v>
      </c>
      <c r="BK258" s="145">
        <f>ROUND(I258*H258,2)</f>
        <v>0</v>
      </c>
      <c r="BL258" s="17" t="s">
        <v>314</v>
      </c>
      <c r="BM258" s="144" t="s">
        <v>466</v>
      </c>
    </row>
    <row r="259" spans="2:51" s="13" customFormat="1" ht="12">
      <c r="B259" s="153"/>
      <c r="D259" s="147" t="s">
        <v>126</v>
      </c>
      <c r="E259" s="154" t="s">
        <v>1</v>
      </c>
      <c r="F259" s="155" t="s">
        <v>467</v>
      </c>
      <c r="H259" s="156">
        <v>217</v>
      </c>
      <c r="I259" s="157"/>
      <c r="L259" s="153"/>
      <c r="M259" s="158"/>
      <c r="T259" s="159"/>
      <c r="AT259" s="154" t="s">
        <v>126</v>
      </c>
      <c r="AU259" s="154" t="s">
        <v>82</v>
      </c>
      <c r="AV259" s="13" t="s">
        <v>82</v>
      </c>
      <c r="AW259" s="13" t="s">
        <v>29</v>
      </c>
      <c r="AX259" s="13" t="s">
        <v>73</v>
      </c>
      <c r="AY259" s="154" t="s">
        <v>117</v>
      </c>
    </row>
    <row r="260" spans="2:51" s="14" customFormat="1" ht="12">
      <c r="B260" s="160"/>
      <c r="D260" s="147" t="s">
        <v>126</v>
      </c>
      <c r="E260" s="161" t="s">
        <v>1</v>
      </c>
      <c r="F260" s="162" t="s">
        <v>139</v>
      </c>
      <c r="H260" s="163">
        <v>217</v>
      </c>
      <c r="I260" s="164"/>
      <c r="L260" s="160"/>
      <c r="M260" s="165"/>
      <c r="T260" s="166"/>
      <c r="AT260" s="161" t="s">
        <v>126</v>
      </c>
      <c r="AU260" s="161" t="s">
        <v>82</v>
      </c>
      <c r="AV260" s="14" t="s">
        <v>140</v>
      </c>
      <c r="AW260" s="14" t="s">
        <v>29</v>
      </c>
      <c r="AX260" s="14" t="s">
        <v>30</v>
      </c>
      <c r="AY260" s="161" t="s">
        <v>117</v>
      </c>
    </row>
    <row r="261" spans="2:65" s="1" customFormat="1" ht="16.5" customHeight="1">
      <c r="B261" s="132"/>
      <c r="C261" s="133" t="s">
        <v>468</v>
      </c>
      <c r="D261" s="133" t="s">
        <v>119</v>
      </c>
      <c r="E261" s="134" t="s">
        <v>469</v>
      </c>
      <c r="F261" s="135" t="s">
        <v>470</v>
      </c>
      <c r="G261" s="136" t="s">
        <v>136</v>
      </c>
      <c r="H261" s="137">
        <v>162</v>
      </c>
      <c r="I261" s="138"/>
      <c r="J261" s="139">
        <f>ROUND(I261*H261,2)</f>
        <v>0</v>
      </c>
      <c r="K261" s="135" t="s">
        <v>1</v>
      </c>
      <c r="L261" s="32"/>
      <c r="M261" s="140" t="s">
        <v>1</v>
      </c>
      <c r="N261" s="141" t="s">
        <v>38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314</v>
      </c>
      <c r="AT261" s="144" t="s">
        <v>119</v>
      </c>
      <c r="AU261" s="144" t="s">
        <v>82</v>
      </c>
      <c r="AY261" s="17" t="s">
        <v>117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30</v>
      </c>
      <c r="BK261" s="145">
        <f>ROUND(I261*H261,2)</f>
        <v>0</v>
      </c>
      <c r="BL261" s="17" t="s">
        <v>314</v>
      </c>
      <c r="BM261" s="144" t="s">
        <v>471</v>
      </c>
    </row>
    <row r="262" spans="2:51" s="12" customFormat="1" ht="12">
      <c r="B262" s="146"/>
      <c r="D262" s="147" t="s">
        <v>126</v>
      </c>
      <c r="E262" s="148" t="s">
        <v>1</v>
      </c>
      <c r="F262" s="149" t="s">
        <v>472</v>
      </c>
      <c r="H262" s="148" t="s">
        <v>1</v>
      </c>
      <c r="I262" s="150"/>
      <c r="L262" s="146"/>
      <c r="M262" s="151"/>
      <c r="T262" s="152"/>
      <c r="AT262" s="148" t="s">
        <v>126</v>
      </c>
      <c r="AU262" s="148" t="s">
        <v>82</v>
      </c>
      <c r="AV262" s="12" t="s">
        <v>30</v>
      </c>
      <c r="AW262" s="12" t="s">
        <v>29</v>
      </c>
      <c r="AX262" s="12" t="s">
        <v>73</v>
      </c>
      <c r="AY262" s="148" t="s">
        <v>117</v>
      </c>
    </row>
    <row r="263" spans="2:51" s="13" customFormat="1" ht="12">
      <c r="B263" s="153"/>
      <c r="D263" s="147" t="s">
        <v>126</v>
      </c>
      <c r="E263" s="154" t="s">
        <v>1</v>
      </c>
      <c r="F263" s="155" t="s">
        <v>450</v>
      </c>
      <c r="H263" s="156">
        <v>162</v>
      </c>
      <c r="I263" s="157"/>
      <c r="L263" s="153"/>
      <c r="M263" s="158"/>
      <c r="T263" s="159"/>
      <c r="AT263" s="154" t="s">
        <v>126</v>
      </c>
      <c r="AU263" s="154" t="s">
        <v>82</v>
      </c>
      <c r="AV263" s="13" t="s">
        <v>82</v>
      </c>
      <c r="AW263" s="13" t="s">
        <v>29</v>
      </c>
      <c r="AX263" s="13" t="s">
        <v>30</v>
      </c>
      <c r="AY263" s="154" t="s">
        <v>117</v>
      </c>
    </row>
    <row r="264" spans="2:65" s="1" customFormat="1" ht="16.5" customHeight="1">
      <c r="B264" s="132"/>
      <c r="C264" s="133" t="s">
        <v>325</v>
      </c>
      <c r="D264" s="133" t="s">
        <v>119</v>
      </c>
      <c r="E264" s="134" t="s">
        <v>473</v>
      </c>
      <c r="F264" s="135" t="s">
        <v>474</v>
      </c>
      <c r="G264" s="136" t="s">
        <v>136</v>
      </c>
      <c r="H264" s="137">
        <v>55</v>
      </c>
      <c r="I264" s="138"/>
      <c r="J264" s="139">
        <f>ROUND(I264*H264,2)</f>
        <v>0</v>
      </c>
      <c r="K264" s="135" t="s">
        <v>1</v>
      </c>
      <c r="L264" s="32"/>
      <c r="M264" s="140" t="s">
        <v>1</v>
      </c>
      <c r="N264" s="141" t="s">
        <v>38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314</v>
      </c>
      <c r="AT264" s="144" t="s">
        <v>119</v>
      </c>
      <c r="AU264" s="144" t="s">
        <v>82</v>
      </c>
      <c r="AY264" s="17" t="s">
        <v>117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30</v>
      </c>
      <c r="BK264" s="145">
        <f>ROUND(I264*H264,2)</f>
        <v>0</v>
      </c>
      <c r="BL264" s="17" t="s">
        <v>314</v>
      </c>
      <c r="BM264" s="144" t="s">
        <v>475</v>
      </c>
    </row>
    <row r="265" spans="2:51" s="13" customFormat="1" ht="12">
      <c r="B265" s="153"/>
      <c r="D265" s="147" t="s">
        <v>126</v>
      </c>
      <c r="E265" s="154" t="s">
        <v>1</v>
      </c>
      <c r="F265" s="155" t="s">
        <v>454</v>
      </c>
      <c r="H265" s="156">
        <v>55</v>
      </c>
      <c r="I265" s="157"/>
      <c r="L265" s="153"/>
      <c r="M265" s="158"/>
      <c r="T265" s="159"/>
      <c r="AT265" s="154" t="s">
        <v>126</v>
      </c>
      <c r="AU265" s="154" t="s">
        <v>82</v>
      </c>
      <c r="AV265" s="13" t="s">
        <v>82</v>
      </c>
      <c r="AW265" s="13" t="s">
        <v>29</v>
      </c>
      <c r="AX265" s="13" t="s">
        <v>30</v>
      </c>
      <c r="AY265" s="154" t="s">
        <v>117</v>
      </c>
    </row>
    <row r="266" spans="2:65" s="1" customFormat="1" ht="16.5" customHeight="1">
      <c r="B266" s="132"/>
      <c r="C266" s="133" t="s">
        <v>476</v>
      </c>
      <c r="D266" s="133" t="s">
        <v>119</v>
      </c>
      <c r="E266" s="134" t="s">
        <v>477</v>
      </c>
      <c r="F266" s="135" t="s">
        <v>478</v>
      </c>
      <c r="G266" s="136" t="s">
        <v>479</v>
      </c>
      <c r="H266" s="137">
        <v>0.24</v>
      </c>
      <c r="I266" s="138"/>
      <c r="J266" s="139">
        <f>ROUND(I266*H266,2)</f>
        <v>0</v>
      </c>
      <c r="K266" s="135" t="s">
        <v>123</v>
      </c>
      <c r="L266" s="32"/>
      <c r="M266" s="140" t="s">
        <v>1</v>
      </c>
      <c r="N266" s="141" t="s">
        <v>38</v>
      </c>
      <c r="P266" s="142">
        <f>O266*H266</f>
        <v>0</v>
      </c>
      <c r="Q266" s="142">
        <v>0.0088</v>
      </c>
      <c r="R266" s="142">
        <f>Q266*H266</f>
        <v>0.002112</v>
      </c>
      <c r="S266" s="142">
        <v>0</v>
      </c>
      <c r="T266" s="143">
        <f>S266*H266</f>
        <v>0</v>
      </c>
      <c r="AR266" s="144" t="s">
        <v>314</v>
      </c>
      <c r="AT266" s="144" t="s">
        <v>119</v>
      </c>
      <c r="AU266" s="144" t="s">
        <v>82</v>
      </c>
      <c r="AY266" s="17" t="s">
        <v>117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30</v>
      </c>
      <c r="BK266" s="145">
        <f>ROUND(I266*H266,2)</f>
        <v>0</v>
      </c>
      <c r="BL266" s="17" t="s">
        <v>314</v>
      </c>
      <c r="BM266" s="144" t="s">
        <v>480</v>
      </c>
    </row>
    <row r="267" spans="2:51" s="13" customFormat="1" ht="12">
      <c r="B267" s="153"/>
      <c r="D267" s="147" t="s">
        <v>126</v>
      </c>
      <c r="E267" s="154" t="s">
        <v>1</v>
      </c>
      <c r="F267" s="155" t="s">
        <v>481</v>
      </c>
      <c r="H267" s="156">
        <v>0.24</v>
      </c>
      <c r="I267" s="157"/>
      <c r="L267" s="153"/>
      <c r="M267" s="177"/>
      <c r="N267" s="178"/>
      <c r="O267" s="178"/>
      <c r="P267" s="178"/>
      <c r="Q267" s="178"/>
      <c r="R267" s="178"/>
      <c r="S267" s="178"/>
      <c r="T267" s="179"/>
      <c r="AT267" s="154" t="s">
        <v>126</v>
      </c>
      <c r="AU267" s="154" t="s">
        <v>82</v>
      </c>
      <c r="AV267" s="13" t="s">
        <v>82</v>
      </c>
      <c r="AW267" s="13" t="s">
        <v>29</v>
      </c>
      <c r="AX267" s="13" t="s">
        <v>30</v>
      </c>
      <c r="AY267" s="154" t="s">
        <v>117</v>
      </c>
    </row>
    <row r="268" spans="2:12" s="1" customFormat="1" ht="6.9" customHeight="1">
      <c r="B268" s="44"/>
      <c r="C268" s="45"/>
      <c r="D268" s="45"/>
      <c r="E268" s="45"/>
      <c r="F268" s="45"/>
      <c r="G268" s="45"/>
      <c r="H268" s="45"/>
      <c r="I268" s="45"/>
      <c r="J268" s="45"/>
      <c r="K268" s="45"/>
      <c r="L268" s="32"/>
    </row>
  </sheetData>
  <autoFilter ref="C123:K26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1"/>
  <sheetViews>
    <sheetView showGridLines="0" workbookViewId="0" topLeftCell="A117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7" t="s">
        <v>91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" customHeight="1">
      <c r="B4" s="20"/>
      <c r="D4" s="21" t="s">
        <v>92</v>
      </c>
      <c r="L4" s="20"/>
      <c r="M4" s="87" t="s">
        <v>10</v>
      </c>
      <c r="AT4" s="17" t="s">
        <v>3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0" t="str">
        <f>'Rekapitulace stavby'!K6</f>
        <v>FVE ČOV Brno - Modřice</v>
      </c>
      <c r="F7" s="231"/>
      <c r="G7" s="231"/>
      <c r="H7" s="231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12" t="s">
        <v>482</v>
      </c>
      <c r="F9" s="229"/>
      <c r="G9" s="229"/>
      <c r="H9" s="229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/>
      <c r="L12" s="32"/>
    </row>
    <row r="13" spans="2:12" s="1" customFormat="1" ht="10.95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2" t="str">
        <f>'Rekapitulace stavby'!E14</f>
        <v>Vyplň údaj</v>
      </c>
      <c r="F18" s="202"/>
      <c r="G18" s="202"/>
      <c r="H18" s="202"/>
      <c r="I18" s="27" t="s">
        <v>25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32</v>
      </c>
      <c r="L26" s="32"/>
    </row>
    <row r="27" spans="2:12" s="7" customFormat="1" ht="16.5" customHeight="1">
      <c r="B27" s="88"/>
      <c r="E27" s="206" t="s">
        <v>1</v>
      </c>
      <c r="F27" s="206"/>
      <c r="G27" s="206"/>
      <c r="H27" s="206"/>
      <c r="L27" s="88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89" t="s">
        <v>33</v>
      </c>
      <c r="J30" s="65">
        <f>ROUND(J118,0)</f>
        <v>0</v>
      </c>
      <c r="L30" s="32"/>
    </row>
    <row r="31" spans="2:12" s="1" customFormat="1" ht="6.9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35</v>
      </c>
      <c r="I32" s="35" t="s">
        <v>34</v>
      </c>
      <c r="J32" s="35" t="s">
        <v>36</v>
      </c>
      <c r="L32" s="32"/>
    </row>
    <row r="33" spans="2:12" s="1" customFormat="1" ht="14.4" customHeight="1">
      <c r="B33" s="32"/>
      <c r="D33" s="90" t="s">
        <v>37</v>
      </c>
      <c r="E33" s="27" t="s">
        <v>38</v>
      </c>
      <c r="F33" s="91">
        <f>ROUND((SUM(BE118:BE150)),0)</f>
        <v>0</v>
      </c>
      <c r="I33" s="92">
        <v>0.21</v>
      </c>
      <c r="J33" s="91">
        <f>ROUND(((SUM(BE118:BE150))*I33),0)</f>
        <v>0</v>
      </c>
      <c r="L33" s="32"/>
    </row>
    <row r="34" spans="2:12" s="1" customFormat="1" ht="14.4" customHeight="1">
      <c r="B34" s="32"/>
      <c r="E34" s="27" t="s">
        <v>39</v>
      </c>
      <c r="F34" s="91">
        <f>ROUND((SUM(BF118:BF150)),0)</f>
        <v>0</v>
      </c>
      <c r="I34" s="92">
        <v>0.15</v>
      </c>
      <c r="J34" s="91">
        <f>ROUND(((SUM(BF118:BF150))*I34),0)</f>
        <v>0</v>
      </c>
      <c r="L34" s="32"/>
    </row>
    <row r="35" spans="2:12" s="1" customFormat="1" ht="14.4" customHeight="1" hidden="1">
      <c r="B35" s="32"/>
      <c r="E35" s="27" t="s">
        <v>40</v>
      </c>
      <c r="F35" s="91">
        <f>ROUND((SUM(BG118:BG150)),0)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41</v>
      </c>
      <c r="F36" s="91">
        <f>ROUND((SUM(BH118:BH150)),0)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42</v>
      </c>
      <c r="F37" s="91">
        <f>ROUND((SUM(BI118:BI150)),0)</f>
        <v>0</v>
      </c>
      <c r="I37" s="92">
        <v>0</v>
      </c>
      <c r="J37" s="91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3"/>
      <c r="D39" s="94" t="s">
        <v>43</v>
      </c>
      <c r="E39" s="56"/>
      <c r="F39" s="56"/>
      <c r="G39" s="95" t="s">
        <v>44</v>
      </c>
      <c r="H39" s="96" t="s">
        <v>45</v>
      </c>
      <c r="I39" s="56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3.2">
      <c r="B61" s="32"/>
      <c r="D61" s="43" t="s">
        <v>48</v>
      </c>
      <c r="E61" s="34"/>
      <c r="F61" s="99" t="s">
        <v>49</v>
      </c>
      <c r="G61" s="43" t="s">
        <v>48</v>
      </c>
      <c r="H61" s="34"/>
      <c r="I61" s="34"/>
      <c r="J61" s="100" t="s">
        <v>49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.2">
      <c r="B65" s="32"/>
      <c r="D65" s="41" t="s">
        <v>50</v>
      </c>
      <c r="E65" s="42"/>
      <c r="F65" s="42"/>
      <c r="G65" s="41" t="s">
        <v>51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3.2">
      <c r="B76" s="32"/>
      <c r="D76" s="43" t="s">
        <v>48</v>
      </c>
      <c r="E76" s="34"/>
      <c r="F76" s="99" t="s">
        <v>49</v>
      </c>
      <c r="G76" s="43" t="s">
        <v>48</v>
      </c>
      <c r="H76" s="34"/>
      <c r="I76" s="34"/>
      <c r="J76" s="100" t="s">
        <v>49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" customHeight="1">
      <c r="B82" s="32"/>
      <c r="C82" s="21" t="s">
        <v>95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0" t="str">
        <f>E7</f>
        <v>FVE ČOV Brno - Modřice</v>
      </c>
      <c r="F85" s="231"/>
      <c r="G85" s="231"/>
      <c r="H85" s="231"/>
      <c r="L85" s="32"/>
    </row>
    <row r="86" spans="2:12" s="1" customFormat="1" ht="12" customHeight="1">
      <c r="B86" s="32"/>
      <c r="C86" s="27" t="s">
        <v>93</v>
      </c>
      <c r="L86" s="32"/>
    </row>
    <row r="87" spans="2:12" s="1" customFormat="1" ht="16.5" customHeight="1">
      <c r="B87" s="32"/>
      <c r="E87" s="212" t="str">
        <f>E9</f>
        <v>SO90 - Ostatní rozpočtové náklady</v>
      </c>
      <c r="F87" s="229"/>
      <c r="G87" s="229"/>
      <c r="H87" s="229"/>
      <c r="L87" s="32"/>
    </row>
    <row r="88" spans="2:12" s="1" customFormat="1" ht="6.9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 xml:space="preserve"> </v>
      </c>
      <c r="I89" s="27" t="s">
        <v>22</v>
      </c>
      <c r="J89" s="52" t="str">
        <f>IF(J12="","",J12)</f>
        <v/>
      </c>
      <c r="L89" s="32"/>
    </row>
    <row r="90" spans="2:12" s="1" customFormat="1" ht="6.9" customHeight="1">
      <c r="B90" s="32"/>
      <c r="L90" s="32"/>
    </row>
    <row r="91" spans="2:12" s="1" customFormat="1" ht="15.15" customHeight="1">
      <c r="B91" s="32"/>
      <c r="C91" s="27" t="s">
        <v>23</v>
      </c>
      <c r="F91" s="25" t="str">
        <f>E15</f>
        <v xml:space="preserve"> </v>
      </c>
      <c r="I91" s="27" t="s">
        <v>28</v>
      </c>
      <c r="J91" s="30" t="str">
        <f>E21</f>
        <v xml:space="preserve"> </v>
      </c>
      <c r="L91" s="32"/>
    </row>
    <row r="92" spans="2:12" s="1" customFormat="1" ht="15.1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 xml:space="preserve"> 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96</v>
      </c>
      <c r="D94" s="93"/>
      <c r="E94" s="93"/>
      <c r="F94" s="93"/>
      <c r="G94" s="93"/>
      <c r="H94" s="93"/>
      <c r="I94" s="93"/>
      <c r="J94" s="102" t="s">
        <v>97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5" customHeight="1">
      <c r="B96" s="32"/>
      <c r="C96" s="103" t="s">
        <v>98</v>
      </c>
      <c r="J96" s="65">
        <f>J118</f>
        <v>0</v>
      </c>
      <c r="L96" s="32"/>
      <c r="AU96" s="17" t="s">
        <v>99</v>
      </c>
    </row>
    <row r="97" spans="2:12" s="8" customFormat="1" ht="24.9" customHeight="1">
      <c r="B97" s="104"/>
      <c r="D97" s="105" t="s">
        <v>227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5" customHeight="1">
      <c r="B98" s="108"/>
      <c r="D98" s="109" t="s">
        <v>230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32"/>
      <c r="L99" s="32"/>
    </row>
    <row r="100" spans="2:12" s="1" customFormat="1" ht="6.9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2"/>
    </row>
    <row r="104" spans="2:12" s="1" customFormat="1" ht="6.9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2"/>
    </row>
    <row r="105" spans="2:12" s="1" customFormat="1" ht="24.9" customHeight="1">
      <c r="B105" s="32"/>
      <c r="C105" s="21" t="s">
        <v>102</v>
      </c>
      <c r="L105" s="32"/>
    </row>
    <row r="106" spans="2:12" s="1" customFormat="1" ht="6.9" customHeight="1">
      <c r="B106" s="32"/>
      <c r="L106" s="32"/>
    </row>
    <row r="107" spans="2:12" s="1" customFormat="1" ht="12" customHeight="1">
      <c r="B107" s="32"/>
      <c r="C107" s="27" t="s">
        <v>16</v>
      </c>
      <c r="L107" s="32"/>
    </row>
    <row r="108" spans="2:12" s="1" customFormat="1" ht="16.5" customHeight="1">
      <c r="B108" s="32"/>
      <c r="E108" s="230" t="str">
        <f>E7</f>
        <v>FVE ČOV Brno - Modřice</v>
      </c>
      <c r="F108" s="231"/>
      <c r="G108" s="231"/>
      <c r="H108" s="231"/>
      <c r="L108" s="32"/>
    </row>
    <row r="109" spans="2:12" s="1" customFormat="1" ht="12" customHeight="1">
      <c r="B109" s="32"/>
      <c r="C109" s="27" t="s">
        <v>93</v>
      </c>
      <c r="L109" s="32"/>
    </row>
    <row r="110" spans="2:12" s="1" customFormat="1" ht="16.5" customHeight="1">
      <c r="B110" s="32"/>
      <c r="E110" s="212" t="str">
        <f>E9</f>
        <v>SO90 - Ostatní rozpočtové náklady</v>
      </c>
      <c r="F110" s="229"/>
      <c r="G110" s="229"/>
      <c r="H110" s="229"/>
      <c r="L110" s="32"/>
    </row>
    <row r="111" spans="2:12" s="1" customFormat="1" ht="6.9" customHeight="1">
      <c r="B111" s="32"/>
      <c r="L111" s="32"/>
    </row>
    <row r="112" spans="2:12" s="1" customFormat="1" ht="12" customHeight="1">
      <c r="B112" s="32"/>
      <c r="C112" s="27" t="s">
        <v>20</v>
      </c>
      <c r="F112" s="25" t="str">
        <f>F12</f>
        <v xml:space="preserve"> </v>
      </c>
      <c r="I112" s="27" t="s">
        <v>22</v>
      </c>
      <c r="J112" s="52" t="str">
        <f>IF(J12="","",J12)</f>
        <v/>
      </c>
      <c r="L112" s="32"/>
    </row>
    <row r="113" spans="2:12" s="1" customFormat="1" ht="6.9" customHeight="1">
      <c r="B113" s="32"/>
      <c r="L113" s="32"/>
    </row>
    <row r="114" spans="2:12" s="1" customFormat="1" ht="15.15" customHeight="1">
      <c r="B114" s="32"/>
      <c r="C114" s="27" t="s">
        <v>23</v>
      </c>
      <c r="F114" s="25" t="str">
        <f>E15</f>
        <v xml:space="preserve"> </v>
      </c>
      <c r="I114" s="27" t="s">
        <v>28</v>
      </c>
      <c r="J114" s="30" t="str">
        <f>E21</f>
        <v xml:space="preserve"> </v>
      </c>
      <c r="L114" s="32"/>
    </row>
    <row r="115" spans="2:12" s="1" customFormat="1" ht="15.15" customHeight="1">
      <c r="B115" s="32"/>
      <c r="C115" s="27" t="s">
        <v>26</v>
      </c>
      <c r="F115" s="25" t="str">
        <f>IF(E18="","",E18)</f>
        <v>Vyplň údaj</v>
      </c>
      <c r="I115" s="27" t="s">
        <v>31</v>
      </c>
      <c r="J115" s="30" t="str">
        <f>E24</f>
        <v xml:space="preserve"> </v>
      </c>
      <c r="L115" s="32"/>
    </row>
    <row r="116" spans="2:12" s="1" customFormat="1" ht="10.35" customHeight="1">
      <c r="B116" s="32"/>
      <c r="L116" s="32"/>
    </row>
    <row r="117" spans="2:20" s="10" customFormat="1" ht="29.25" customHeight="1">
      <c r="B117" s="112"/>
      <c r="C117" s="113" t="s">
        <v>103</v>
      </c>
      <c r="D117" s="114" t="s">
        <v>58</v>
      </c>
      <c r="E117" s="114" t="s">
        <v>54</v>
      </c>
      <c r="F117" s="114" t="s">
        <v>55</v>
      </c>
      <c r="G117" s="114" t="s">
        <v>104</v>
      </c>
      <c r="H117" s="114" t="s">
        <v>105</v>
      </c>
      <c r="I117" s="114" t="s">
        <v>106</v>
      </c>
      <c r="J117" s="114" t="s">
        <v>97</v>
      </c>
      <c r="K117" s="115" t="s">
        <v>107</v>
      </c>
      <c r="L117" s="112"/>
      <c r="M117" s="58" t="s">
        <v>1</v>
      </c>
      <c r="N117" s="59" t="s">
        <v>37</v>
      </c>
      <c r="O117" s="59" t="s">
        <v>108</v>
      </c>
      <c r="P117" s="59" t="s">
        <v>109</v>
      </c>
      <c r="Q117" s="59" t="s">
        <v>110</v>
      </c>
      <c r="R117" s="59" t="s">
        <v>111</v>
      </c>
      <c r="S117" s="59" t="s">
        <v>112</v>
      </c>
      <c r="T117" s="60" t="s">
        <v>113</v>
      </c>
    </row>
    <row r="118" spans="2:63" s="1" customFormat="1" ht="22.95" customHeight="1">
      <c r="B118" s="32"/>
      <c r="C118" s="63" t="s">
        <v>114</v>
      </c>
      <c r="J118" s="116">
        <f>BK118</f>
        <v>0</v>
      </c>
      <c r="L118" s="32"/>
      <c r="M118" s="61"/>
      <c r="N118" s="53"/>
      <c r="O118" s="53"/>
      <c r="P118" s="117">
        <f>P119</f>
        <v>0</v>
      </c>
      <c r="Q118" s="53"/>
      <c r="R118" s="117">
        <f>R119</f>
        <v>0</v>
      </c>
      <c r="S118" s="53"/>
      <c r="T118" s="118">
        <f>T119</f>
        <v>0</v>
      </c>
      <c r="AT118" s="17" t="s">
        <v>72</v>
      </c>
      <c r="AU118" s="17" t="s">
        <v>99</v>
      </c>
      <c r="BK118" s="119">
        <f>BK119</f>
        <v>0</v>
      </c>
    </row>
    <row r="119" spans="2:63" s="11" customFormat="1" ht="25.95" customHeight="1">
      <c r="B119" s="120"/>
      <c r="D119" s="121" t="s">
        <v>72</v>
      </c>
      <c r="E119" s="122" t="s">
        <v>235</v>
      </c>
      <c r="F119" s="122" t="s">
        <v>236</v>
      </c>
      <c r="I119" s="123"/>
      <c r="J119" s="124">
        <f>BK119</f>
        <v>0</v>
      </c>
      <c r="L119" s="120"/>
      <c r="M119" s="125"/>
      <c r="P119" s="126">
        <f>P120</f>
        <v>0</v>
      </c>
      <c r="R119" s="126">
        <f>R120</f>
        <v>0</v>
      </c>
      <c r="T119" s="127">
        <f>T120</f>
        <v>0</v>
      </c>
      <c r="AR119" s="121" t="s">
        <v>30</v>
      </c>
      <c r="AT119" s="128" t="s">
        <v>72</v>
      </c>
      <c r="AU119" s="128" t="s">
        <v>73</v>
      </c>
      <c r="AY119" s="121" t="s">
        <v>117</v>
      </c>
      <c r="BK119" s="129">
        <f>BK120</f>
        <v>0</v>
      </c>
    </row>
    <row r="120" spans="2:63" s="11" customFormat="1" ht="22.95" customHeight="1">
      <c r="B120" s="120"/>
      <c r="D120" s="121" t="s">
        <v>72</v>
      </c>
      <c r="E120" s="130" t="s">
        <v>161</v>
      </c>
      <c r="F120" s="130" t="s">
        <v>299</v>
      </c>
      <c r="I120" s="123"/>
      <c r="J120" s="131">
        <f>BK120</f>
        <v>0</v>
      </c>
      <c r="L120" s="120"/>
      <c r="M120" s="125"/>
      <c r="P120" s="126">
        <f>SUM(P121:P150)</f>
        <v>0</v>
      </c>
      <c r="R120" s="126">
        <f>SUM(R121:R150)</f>
        <v>0</v>
      </c>
      <c r="T120" s="127">
        <f>SUM(T121:T150)</f>
        <v>0</v>
      </c>
      <c r="AR120" s="121" t="s">
        <v>30</v>
      </c>
      <c r="AT120" s="128" t="s">
        <v>72</v>
      </c>
      <c r="AU120" s="128" t="s">
        <v>30</v>
      </c>
      <c r="AY120" s="121" t="s">
        <v>117</v>
      </c>
      <c r="BK120" s="129">
        <f>SUM(BK121:BK150)</f>
        <v>0</v>
      </c>
    </row>
    <row r="121" spans="2:65" s="1" customFormat="1" ht="16.5" customHeight="1">
      <c r="B121" s="132"/>
      <c r="C121" s="133" t="s">
        <v>30</v>
      </c>
      <c r="D121" s="133" t="s">
        <v>119</v>
      </c>
      <c r="E121" s="134" t="s">
        <v>483</v>
      </c>
      <c r="F121" s="135" t="s">
        <v>484</v>
      </c>
      <c r="G121" s="136" t="s">
        <v>169</v>
      </c>
      <c r="H121" s="137">
        <v>1</v>
      </c>
      <c r="I121" s="138"/>
      <c r="J121" s="139">
        <f>ROUND(I121*H121,2)</f>
        <v>0</v>
      </c>
      <c r="K121" s="135" t="s">
        <v>1</v>
      </c>
      <c r="L121" s="32"/>
      <c r="M121" s="140" t="s">
        <v>1</v>
      </c>
      <c r="N121" s="141" t="s">
        <v>38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140</v>
      </c>
      <c r="AT121" s="144" t="s">
        <v>119</v>
      </c>
      <c r="AU121" s="144" t="s">
        <v>82</v>
      </c>
      <c r="AY121" s="17" t="s">
        <v>117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7" t="s">
        <v>30</v>
      </c>
      <c r="BK121" s="145">
        <f>ROUND(I121*H121,2)</f>
        <v>0</v>
      </c>
      <c r="BL121" s="17" t="s">
        <v>140</v>
      </c>
      <c r="BM121" s="144" t="s">
        <v>485</v>
      </c>
    </row>
    <row r="122" spans="2:51" s="13" customFormat="1" ht="12">
      <c r="B122" s="153"/>
      <c r="D122" s="147" t="s">
        <v>126</v>
      </c>
      <c r="E122" s="154" t="s">
        <v>1</v>
      </c>
      <c r="F122" s="155" t="s">
        <v>30</v>
      </c>
      <c r="H122" s="156">
        <v>1</v>
      </c>
      <c r="I122" s="157"/>
      <c r="L122" s="153"/>
      <c r="M122" s="158"/>
      <c r="T122" s="159"/>
      <c r="AT122" s="154" t="s">
        <v>126</v>
      </c>
      <c r="AU122" s="154" t="s">
        <v>82</v>
      </c>
      <c r="AV122" s="13" t="s">
        <v>82</v>
      </c>
      <c r="AW122" s="13" t="s">
        <v>29</v>
      </c>
      <c r="AX122" s="13" t="s">
        <v>30</v>
      </c>
      <c r="AY122" s="154" t="s">
        <v>117</v>
      </c>
    </row>
    <row r="123" spans="2:65" s="1" customFormat="1" ht="16.5" customHeight="1">
      <c r="B123" s="132"/>
      <c r="C123" s="133" t="s">
        <v>82</v>
      </c>
      <c r="D123" s="133" t="s">
        <v>119</v>
      </c>
      <c r="E123" s="134" t="s">
        <v>486</v>
      </c>
      <c r="F123" s="135" t="s">
        <v>487</v>
      </c>
      <c r="G123" s="136" t="s">
        <v>122</v>
      </c>
      <c r="H123" s="137">
        <v>35</v>
      </c>
      <c r="I123" s="138"/>
      <c r="J123" s="139">
        <f>ROUND(I123*H123,2)</f>
        <v>0</v>
      </c>
      <c r="K123" s="135" t="s">
        <v>1</v>
      </c>
      <c r="L123" s="32"/>
      <c r="M123" s="140" t="s">
        <v>1</v>
      </c>
      <c r="N123" s="141" t="s">
        <v>38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124</v>
      </c>
      <c r="AT123" s="144" t="s">
        <v>119</v>
      </c>
      <c r="AU123" s="144" t="s">
        <v>82</v>
      </c>
      <c r="AY123" s="17" t="s">
        <v>117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30</v>
      </c>
      <c r="BK123" s="145">
        <f>ROUND(I123*H123,2)</f>
        <v>0</v>
      </c>
      <c r="BL123" s="17" t="s">
        <v>124</v>
      </c>
      <c r="BM123" s="144" t="s">
        <v>488</v>
      </c>
    </row>
    <row r="124" spans="2:51" s="13" customFormat="1" ht="12">
      <c r="B124" s="153"/>
      <c r="D124" s="147" t="s">
        <v>126</v>
      </c>
      <c r="E124" s="154" t="s">
        <v>1</v>
      </c>
      <c r="F124" s="155" t="s">
        <v>398</v>
      </c>
      <c r="H124" s="156">
        <v>35</v>
      </c>
      <c r="I124" s="157"/>
      <c r="L124" s="153"/>
      <c r="M124" s="158"/>
      <c r="T124" s="159"/>
      <c r="AT124" s="154" t="s">
        <v>126</v>
      </c>
      <c r="AU124" s="154" t="s">
        <v>82</v>
      </c>
      <c r="AV124" s="13" t="s">
        <v>82</v>
      </c>
      <c r="AW124" s="13" t="s">
        <v>29</v>
      </c>
      <c r="AX124" s="13" t="s">
        <v>30</v>
      </c>
      <c r="AY124" s="154" t="s">
        <v>117</v>
      </c>
    </row>
    <row r="125" spans="2:65" s="1" customFormat="1" ht="16.5" customHeight="1">
      <c r="B125" s="132"/>
      <c r="C125" s="133" t="s">
        <v>129</v>
      </c>
      <c r="D125" s="133" t="s">
        <v>119</v>
      </c>
      <c r="E125" s="134" t="s">
        <v>489</v>
      </c>
      <c r="F125" s="135" t="s">
        <v>490</v>
      </c>
      <c r="G125" s="136" t="s">
        <v>169</v>
      </c>
      <c r="H125" s="137">
        <v>1</v>
      </c>
      <c r="I125" s="138"/>
      <c r="J125" s="139">
        <f>ROUND(I125*H125,2)</f>
        <v>0</v>
      </c>
      <c r="K125" s="135" t="s">
        <v>1</v>
      </c>
      <c r="L125" s="32"/>
      <c r="M125" s="140" t="s">
        <v>1</v>
      </c>
      <c r="N125" s="141" t="s">
        <v>38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140</v>
      </c>
      <c r="AT125" s="144" t="s">
        <v>119</v>
      </c>
      <c r="AU125" s="144" t="s">
        <v>82</v>
      </c>
      <c r="AY125" s="17" t="s">
        <v>117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30</v>
      </c>
      <c r="BK125" s="145">
        <f>ROUND(I125*H125,2)</f>
        <v>0</v>
      </c>
      <c r="BL125" s="17" t="s">
        <v>140</v>
      </c>
      <c r="BM125" s="144" t="s">
        <v>491</v>
      </c>
    </row>
    <row r="126" spans="2:51" s="12" customFormat="1" ht="12">
      <c r="B126" s="146"/>
      <c r="D126" s="147" t="s">
        <v>126</v>
      </c>
      <c r="E126" s="148" t="s">
        <v>1</v>
      </c>
      <c r="F126" s="149" t="s">
        <v>492</v>
      </c>
      <c r="H126" s="148" t="s">
        <v>1</v>
      </c>
      <c r="I126" s="150"/>
      <c r="L126" s="146"/>
      <c r="M126" s="151"/>
      <c r="T126" s="152"/>
      <c r="AT126" s="148" t="s">
        <v>126</v>
      </c>
      <c r="AU126" s="148" t="s">
        <v>82</v>
      </c>
      <c r="AV126" s="12" t="s">
        <v>30</v>
      </c>
      <c r="AW126" s="12" t="s">
        <v>29</v>
      </c>
      <c r="AX126" s="12" t="s">
        <v>73</v>
      </c>
      <c r="AY126" s="148" t="s">
        <v>117</v>
      </c>
    </row>
    <row r="127" spans="2:51" s="12" customFormat="1" ht="12">
      <c r="B127" s="146"/>
      <c r="D127" s="147" t="s">
        <v>126</v>
      </c>
      <c r="E127" s="148" t="s">
        <v>1</v>
      </c>
      <c r="F127" s="149" t="s">
        <v>493</v>
      </c>
      <c r="H127" s="148" t="s">
        <v>1</v>
      </c>
      <c r="I127" s="150"/>
      <c r="L127" s="146"/>
      <c r="M127" s="151"/>
      <c r="T127" s="152"/>
      <c r="AT127" s="148" t="s">
        <v>126</v>
      </c>
      <c r="AU127" s="148" t="s">
        <v>82</v>
      </c>
      <c r="AV127" s="12" t="s">
        <v>30</v>
      </c>
      <c r="AW127" s="12" t="s">
        <v>29</v>
      </c>
      <c r="AX127" s="12" t="s">
        <v>73</v>
      </c>
      <c r="AY127" s="148" t="s">
        <v>117</v>
      </c>
    </row>
    <row r="128" spans="2:51" s="12" customFormat="1" ht="12">
      <c r="B128" s="146"/>
      <c r="D128" s="147" t="s">
        <v>126</v>
      </c>
      <c r="E128" s="148" t="s">
        <v>1</v>
      </c>
      <c r="F128" s="149" t="s">
        <v>494</v>
      </c>
      <c r="H128" s="148" t="s">
        <v>1</v>
      </c>
      <c r="I128" s="150"/>
      <c r="L128" s="146"/>
      <c r="M128" s="151"/>
      <c r="T128" s="152"/>
      <c r="AT128" s="148" t="s">
        <v>126</v>
      </c>
      <c r="AU128" s="148" t="s">
        <v>82</v>
      </c>
      <c r="AV128" s="12" t="s">
        <v>30</v>
      </c>
      <c r="AW128" s="12" t="s">
        <v>29</v>
      </c>
      <c r="AX128" s="12" t="s">
        <v>73</v>
      </c>
      <c r="AY128" s="148" t="s">
        <v>117</v>
      </c>
    </row>
    <row r="129" spans="2:51" s="13" customFormat="1" ht="12">
      <c r="B129" s="153"/>
      <c r="D129" s="147" t="s">
        <v>126</v>
      </c>
      <c r="E129" s="154" t="s">
        <v>1</v>
      </c>
      <c r="F129" s="155" t="s">
        <v>30</v>
      </c>
      <c r="H129" s="156">
        <v>1</v>
      </c>
      <c r="I129" s="157"/>
      <c r="L129" s="153"/>
      <c r="M129" s="158"/>
      <c r="T129" s="159"/>
      <c r="AT129" s="154" t="s">
        <v>126</v>
      </c>
      <c r="AU129" s="154" t="s">
        <v>82</v>
      </c>
      <c r="AV129" s="13" t="s">
        <v>82</v>
      </c>
      <c r="AW129" s="13" t="s">
        <v>29</v>
      </c>
      <c r="AX129" s="13" t="s">
        <v>30</v>
      </c>
      <c r="AY129" s="154" t="s">
        <v>117</v>
      </c>
    </row>
    <row r="130" spans="2:65" s="1" customFormat="1" ht="16.5" customHeight="1">
      <c r="B130" s="132"/>
      <c r="C130" s="133" t="s">
        <v>140</v>
      </c>
      <c r="D130" s="133" t="s">
        <v>119</v>
      </c>
      <c r="E130" s="134" t="s">
        <v>495</v>
      </c>
      <c r="F130" s="135" t="s">
        <v>496</v>
      </c>
      <c r="G130" s="136" t="s">
        <v>169</v>
      </c>
      <c r="H130" s="137">
        <v>1</v>
      </c>
      <c r="I130" s="138"/>
      <c r="J130" s="139">
        <f>ROUND(I130*H130,2)</f>
        <v>0</v>
      </c>
      <c r="K130" s="135" t="s">
        <v>1</v>
      </c>
      <c r="L130" s="32"/>
      <c r="M130" s="140" t="s">
        <v>1</v>
      </c>
      <c r="N130" s="141" t="s">
        <v>38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140</v>
      </c>
      <c r="AT130" s="144" t="s">
        <v>119</v>
      </c>
      <c r="AU130" s="144" t="s">
        <v>82</v>
      </c>
      <c r="AY130" s="17" t="s">
        <v>117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7" t="s">
        <v>30</v>
      </c>
      <c r="BK130" s="145">
        <f>ROUND(I130*H130,2)</f>
        <v>0</v>
      </c>
      <c r="BL130" s="17" t="s">
        <v>140</v>
      </c>
      <c r="BM130" s="144" t="s">
        <v>497</v>
      </c>
    </row>
    <row r="131" spans="2:51" s="13" customFormat="1" ht="12">
      <c r="B131" s="153"/>
      <c r="D131" s="147" t="s">
        <v>126</v>
      </c>
      <c r="E131" s="154" t="s">
        <v>1</v>
      </c>
      <c r="F131" s="155" t="s">
        <v>30</v>
      </c>
      <c r="H131" s="156">
        <v>1</v>
      </c>
      <c r="I131" s="157"/>
      <c r="L131" s="153"/>
      <c r="M131" s="158"/>
      <c r="T131" s="159"/>
      <c r="AT131" s="154" t="s">
        <v>126</v>
      </c>
      <c r="AU131" s="154" t="s">
        <v>82</v>
      </c>
      <c r="AV131" s="13" t="s">
        <v>82</v>
      </c>
      <c r="AW131" s="13" t="s">
        <v>29</v>
      </c>
      <c r="AX131" s="13" t="s">
        <v>30</v>
      </c>
      <c r="AY131" s="154" t="s">
        <v>117</v>
      </c>
    </row>
    <row r="132" spans="2:65" s="1" customFormat="1" ht="16.5" customHeight="1">
      <c r="B132" s="132"/>
      <c r="C132" s="133" t="s">
        <v>151</v>
      </c>
      <c r="D132" s="133" t="s">
        <v>119</v>
      </c>
      <c r="E132" s="134" t="s">
        <v>498</v>
      </c>
      <c r="F132" s="135" t="s">
        <v>499</v>
      </c>
      <c r="G132" s="136" t="s">
        <v>169</v>
      </c>
      <c r="H132" s="137">
        <v>1</v>
      </c>
      <c r="I132" s="138"/>
      <c r="J132" s="139">
        <f>ROUND(I132*H132,2)</f>
        <v>0</v>
      </c>
      <c r="K132" s="135" t="s">
        <v>1</v>
      </c>
      <c r="L132" s="32"/>
      <c r="M132" s="140" t="s">
        <v>1</v>
      </c>
      <c r="N132" s="141" t="s">
        <v>38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140</v>
      </c>
      <c r="AT132" s="144" t="s">
        <v>119</v>
      </c>
      <c r="AU132" s="144" t="s">
        <v>82</v>
      </c>
      <c r="AY132" s="17" t="s">
        <v>117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30</v>
      </c>
      <c r="BK132" s="145">
        <f>ROUND(I132*H132,2)</f>
        <v>0</v>
      </c>
      <c r="BL132" s="17" t="s">
        <v>140</v>
      </c>
      <c r="BM132" s="144" t="s">
        <v>500</v>
      </c>
    </row>
    <row r="133" spans="2:51" s="13" customFormat="1" ht="12">
      <c r="B133" s="153"/>
      <c r="D133" s="147" t="s">
        <v>126</v>
      </c>
      <c r="E133" s="154" t="s">
        <v>1</v>
      </c>
      <c r="F133" s="155" t="s">
        <v>30</v>
      </c>
      <c r="H133" s="156">
        <v>1</v>
      </c>
      <c r="I133" s="157"/>
      <c r="L133" s="153"/>
      <c r="M133" s="158"/>
      <c r="T133" s="159"/>
      <c r="AT133" s="154" t="s">
        <v>126</v>
      </c>
      <c r="AU133" s="154" t="s">
        <v>82</v>
      </c>
      <c r="AV133" s="13" t="s">
        <v>82</v>
      </c>
      <c r="AW133" s="13" t="s">
        <v>29</v>
      </c>
      <c r="AX133" s="13" t="s">
        <v>30</v>
      </c>
      <c r="AY133" s="154" t="s">
        <v>117</v>
      </c>
    </row>
    <row r="134" spans="2:65" s="1" customFormat="1" ht="16.5" customHeight="1">
      <c r="B134" s="132"/>
      <c r="C134" s="133" t="s">
        <v>157</v>
      </c>
      <c r="D134" s="133" t="s">
        <v>119</v>
      </c>
      <c r="E134" s="134" t="s">
        <v>501</v>
      </c>
      <c r="F134" s="135" t="s">
        <v>502</v>
      </c>
      <c r="G134" s="136" t="s">
        <v>122</v>
      </c>
      <c r="H134" s="137">
        <v>20</v>
      </c>
      <c r="I134" s="138"/>
      <c r="J134" s="139">
        <f>ROUND(I134*H134,2)</f>
        <v>0</v>
      </c>
      <c r="K134" s="135" t="s">
        <v>123</v>
      </c>
      <c r="L134" s="32"/>
      <c r="M134" s="140" t="s">
        <v>1</v>
      </c>
      <c r="N134" s="141" t="s">
        <v>38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124</v>
      </c>
      <c r="AT134" s="144" t="s">
        <v>119</v>
      </c>
      <c r="AU134" s="144" t="s">
        <v>82</v>
      </c>
      <c r="AY134" s="17" t="s">
        <v>117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30</v>
      </c>
      <c r="BK134" s="145">
        <f>ROUND(I134*H134,2)</f>
        <v>0</v>
      </c>
      <c r="BL134" s="17" t="s">
        <v>124</v>
      </c>
      <c r="BM134" s="144" t="s">
        <v>503</v>
      </c>
    </row>
    <row r="135" spans="2:51" s="12" customFormat="1" ht="12">
      <c r="B135" s="146"/>
      <c r="D135" s="147" t="s">
        <v>126</v>
      </c>
      <c r="E135" s="148" t="s">
        <v>1</v>
      </c>
      <c r="F135" s="149" t="s">
        <v>504</v>
      </c>
      <c r="H135" s="148" t="s">
        <v>1</v>
      </c>
      <c r="I135" s="150"/>
      <c r="L135" s="146"/>
      <c r="M135" s="151"/>
      <c r="T135" s="152"/>
      <c r="AT135" s="148" t="s">
        <v>126</v>
      </c>
      <c r="AU135" s="148" t="s">
        <v>82</v>
      </c>
      <c r="AV135" s="12" t="s">
        <v>30</v>
      </c>
      <c r="AW135" s="12" t="s">
        <v>29</v>
      </c>
      <c r="AX135" s="12" t="s">
        <v>73</v>
      </c>
      <c r="AY135" s="148" t="s">
        <v>117</v>
      </c>
    </row>
    <row r="136" spans="2:51" s="13" customFormat="1" ht="12">
      <c r="B136" s="153"/>
      <c r="D136" s="147" t="s">
        <v>126</v>
      </c>
      <c r="E136" s="154" t="s">
        <v>1</v>
      </c>
      <c r="F136" s="155" t="s">
        <v>148</v>
      </c>
      <c r="H136" s="156">
        <v>20</v>
      </c>
      <c r="I136" s="157"/>
      <c r="L136" s="153"/>
      <c r="M136" s="158"/>
      <c r="T136" s="159"/>
      <c r="AT136" s="154" t="s">
        <v>126</v>
      </c>
      <c r="AU136" s="154" t="s">
        <v>82</v>
      </c>
      <c r="AV136" s="13" t="s">
        <v>82</v>
      </c>
      <c r="AW136" s="13" t="s">
        <v>29</v>
      </c>
      <c r="AX136" s="13" t="s">
        <v>30</v>
      </c>
      <c r="AY136" s="154" t="s">
        <v>117</v>
      </c>
    </row>
    <row r="137" spans="2:65" s="1" customFormat="1" ht="16.5" customHeight="1">
      <c r="B137" s="132"/>
      <c r="C137" s="133" t="s">
        <v>162</v>
      </c>
      <c r="D137" s="133" t="s">
        <v>119</v>
      </c>
      <c r="E137" s="134" t="s">
        <v>505</v>
      </c>
      <c r="F137" s="135" t="s">
        <v>506</v>
      </c>
      <c r="G137" s="136" t="s">
        <v>122</v>
      </c>
      <c r="H137" s="137">
        <v>35</v>
      </c>
      <c r="I137" s="138"/>
      <c r="J137" s="139">
        <f>ROUND(I137*H137,2)</f>
        <v>0</v>
      </c>
      <c r="K137" s="135" t="s">
        <v>123</v>
      </c>
      <c r="L137" s="32"/>
      <c r="M137" s="140" t="s">
        <v>1</v>
      </c>
      <c r="N137" s="141" t="s">
        <v>38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124</v>
      </c>
      <c r="AT137" s="144" t="s">
        <v>119</v>
      </c>
      <c r="AU137" s="144" t="s">
        <v>82</v>
      </c>
      <c r="AY137" s="17" t="s">
        <v>117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30</v>
      </c>
      <c r="BK137" s="145">
        <f>ROUND(I137*H137,2)</f>
        <v>0</v>
      </c>
      <c r="BL137" s="17" t="s">
        <v>124</v>
      </c>
      <c r="BM137" s="144" t="s">
        <v>507</v>
      </c>
    </row>
    <row r="138" spans="2:51" s="12" customFormat="1" ht="12">
      <c r="B138" s="146"/>
      <c r="D138" s="147" t="s">
        <v>126</v>
      </c>
      <c r="E138" s="148" t="s">
        <v>1</v>
      </c>
      <c r="F138" s="149" t="s">
        <v>508</v>
      </c>
      <c r="H138" s="148" t="s">
        <v>1</v>
      </c>
      <c r="I138" s="150"/>
      <c r="L138" s="146"/>
      <c r="M138" s="151"/>
      <c r="T138" s="152"/>
      <c r="AT138" s="148" t="s">
        <v>126</v>
      </c>
      <c r="AU138" s="148" t="s">
        <v>82</v>
      </c>
      <c r="AV138" s="12" t="s">
        <v>30</v>
      </c>
      <c r="AW138" s="12" t="s">
        <v>29</v>
      </c>
      <c r="AX138" s="12" t="s">
        <v>73</v>
      </c>
      <c r="AY138" s="148" t="s">
        <v>117</v>
      </c>
    </row>
    <row r="139" spans="2:51" s="12" customFormat="1" ht="12">
      <c r="B139" s="146"/>
      <c r="D139" s="147" t="s">
        <v>126</v>
      </c>
      <c r="E139" s="148" t="s">
        <v>1</v>
      </c>
      <c r="F139" s="149" t="s">
        <v>509</v>
      </c>
      <c r="H139" s="148" t="s">
        <v>1</v>
      </c>
      <c r="I139" s="150"/>
      <c r="L139" s="146"/>
      <c r="M139" s="151"/>
      <c r="T139" s="152"/>
      <c r="AT139" s="148" t="s">
        <v>126</v>
      </c>
      <c r="AU139" s="148" t="s">
        <v>82</v>
      </c>
      <c r="AV139" s="12" t="s">
        <v>30</v>
      </c>
      <c r="AW139" s="12" t="s">
        <v>29</v>
      </c>
      <c r="AX139" s="12" t="s">
        <v>73</v>
      </c>
      <c r="AY139" s="148" t="s">
        <v>117</v>
      </c>
    </row>
    <row r="140" spans="2:51" s="13" customFormat="1" ht="12">
      <c r="B140" s="153"/>
      <c r="D140" s="147" t="s">
        <v>126</v>
      </c>
      <c r="E140" s="154" t="s">
        <v>1</v>
      </c>
      <c r="F140" s="155" t="s">
        <v>398</v>
      </c>
      <c r="H140" s="156">
        <v>35</v>
      </c>
      <c r="I140" s="157"/>
      <c r="L140" s="153"/>
      <c r="M140" s="158"/>
      <c r="T140" s="159"/>
      <c r="AT140" s="154" t="s">
        <v>126</v>
      </c>
      <c r="AU140" s="154" t="s">
        <v>82</v>
      </c>
      <c r="AV140" s="13" t="s">
        <v>82</v>
      </c>
      <c r="AW140" s="13" t="s">
        <v>29</v>
      </c>
      <c r="AX140" s="13" t="s">
        <v>30</v>
      </c>
      <c r="AY140" s="154" t="s">
        <v>117</v>
      </c>
    </row>
    <row r="141" spans="2:65" s="1" customFormat="1" ht="16.5" customHeight="1">
      <c r="B141" s="132"/>
      <c r="C141" s="133" t="s">
        <v>166</v>
      </c>
      <c r="D141" s="133" t="s">
        <v>119</v>
      </c>
      <c r="E141" s="134" t="s">
        <v>510</v>
      </c>
      <c r="F141" s="135" t="s">
        <v>511</v>
      </c>
      <c r="G141" s="136" t="s">
        <v>169</v>
      </c>
      <c r="H141" s="137">
        <v>1</v>
      </c>
      <c r="I141" s="138"/>
      <c r="J141" s="139">
        <f>ROUND(I141*H141,2)</f>
        <v>0</v>
      </c>
      <c r="K141" s="135" t="s">
        <v>1</v>
      </c>
      <c r="L141" s="32"/>
      <c r="M141" s="140" t="s">
        <v>1</v>
      </c>
      <c r="N141" s="141" t="s">
        <v>38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140</v>
      </c>
      <c r="AT141" s="144" t="s">
        <v>119</v>
      </c>
      <c r="AU141" s="144" t="s">
        <v>82</v>
      </c>
      <c r="AY141" s="17" t="s">
        <v>117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30</v>
      </c>
      <c r="BK141" s="145">
        <f>ROUND(I141*H141,2)</f>
        <v>0</v>
      </c>
      <c r="BL141" s="17" t="s">
        <v>140</v>
      </c>
      <c r="BM141" s="144" t="s">
        <v>512</v>
      </c>
    </row>
    <row r="142" spans="2:51" s="13" customFormat="1" ht="12">
      <c r="B142" s="153"/>
      <c r="D142" s="147" t="s">
        <v>126</v>
      </c>
      <c r="E142" s="154" t="s">
        <v>1</v>
      </c>
      <c r="F142" s="155" t="s">
        <v>30</v>
      </c>
      <c r="H142" s="156">
        <v>1</v>
      </c>
      <c r="I142" s="157"/>
      <c r="L142" s="153"/>
      <c r="M142" s="158"/>
      <c r="T142" s="159"/>
      <c r="AT142" s="154" t="s">
        <v>126</v>
      </c>
      <c r="AU142" s="154" t="s">
        <v>82</v>
      </c>
      <c r="AV142" s="13" t="s">
        <v>82</v>
      </c>
      <c r="AW142" s="13" t="s">
        <v>29</v>
      </c>
      <c r="AX142" s="13" t="s">
        <v>30</v>
      </c>
      <c r="AY142" s="154" t="s">
        <v>117</v>
      </c>
    </row>
    <row r="143" spans="2:65" s="1" customFormat="1" ht="16.5" customHeight="1">
      <c r="B143" s="132"/>
      <c r="C143" s="133" t="s">
        <v>161</v>
      </c>
      <c r="D143" s="133" t="s">
        <v>119</v>
      </c>
      <c r="E143" s="134" t="s">
        <v>513</v>
      </c>
      <c r="F143" s="135" t="s">
        <v>514</v>
      </c>
      <c r="G143" s="136" t="s">
        <v>169</v>
      </c>
      <c r="H143" s="137">
        <v>1</v>
      </c>
      <c r="I143" s="138"/>
      <c r="J143" s="139">
        <f>ROUND(I143*H143,2)</f>
        <v>0</v>
      </c>
      <c r="K143" s="135" t="s">
        <v>1</v>
      </c>
      <c r="L143" s="32"/>
      <c r="M143" s="140" t="s">
        <v>1</v>
      </c>
      <c r="N143" s="141" t="s">
        <v>38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140</v>
      </c>
      <c r="AT143" s="144" t="s">
        <v>119</v>
      </c>
      <c r="AU143" s="144" t="s">
        <v>82</v>
      </c>
      <c r="AY143" s="17" t="s">
        <v>117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30</v>
      </c>
      <c r="BK143" s="145">
        <f>ROUND(I143*H143,2)</f>
        <v>0</v>
      </c>
      <c r="BL143" s="17" t="s">
        <v>140</v>
      </c>
      <c r="BM143" s="144" t="s">
        <v>515</v>
      </c>
    </row>
    <row r="144" spans="2:51" s="13" customFormat="1" ht="12">
      <c r="B144" s="153"/>
      <c r="D144" s="147" t="s">
        <v>126</v>
      </c>
      <c r="E144" s="154" t="s">
        <v>1</v>
      </c>
      <c r="F144" s="155" t="s">
        <v>30</v>
      </c>
      <c r="H144" s="156">
        <v>1</v>
      </c>
      <c r="I144" s="157"/>
      <c r="L144" s="153"/>
      <c r="M144" s="158"/>
      <c r="T144" s="159"/>
      <c r="AT144" s="154" t="s">
        <v>126</v>
      </c>
      <c r="AU144" s="154" t="s">
        <v>82</v>
      </c>
      <c r="AV144" s="13" t="s">
        <v>82</v>
      </c>
      <c r="AW144" s="13" t="s">
        <v>29</v>
      </c>
      <c r="AX144" s="13" t="s">
        <v>30</v>
      </c>
      <c r="AY144" s="154" t="s">
        <v>117</v>
      </c>
    </row>
    <row r="145" spans="2:65" s="1" customFormat="1" ht="16.5" customHeight="1">
      <c r="B145" s="132"/>
      <c r="C145" s="133" t="s">
        <v>174</v>
      </c>
      <c r="D145" s="133" t="s">
        <v>119</v>
      </c>
      <c r="E145" s="134" t="s">
        <v>516</v>
      </c>
      <c r="F145" s="135" t="s">
        <v>517</v>
      </c>
      <c r="G145" s="136" t="s">
        <v>169</v>
      </c>
      <c r="H145" s="137">
        <v>1</v>
      </c>
      <c r="I145" s="138"/>
      <c r="J145" s="139">
        <f>ROUND(I145*H145,2)</f>
        <v>0</v>
      </c>
      <c r="K145" s="135" t="s">
        <v>1</v>
      </c>
      <c r="L145" s="32"/>
      <c r="M145" s="140" t="s">
        <v>1</v>
      </c>
      <c r="N145" s="141" t="s">
        <v>38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140</v>
      </c>
      <c r="AT145" s="144" t="s">
        <v>119</v>
      </c>
      <c r="AU145" s="144" t="s">
        <v>82</v>
      </c>
      <c r="AY145" s="17" t="s">
        <v>117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30</v>
      </c>
      <c r="BK145" s="145">
        <f>ROUND(I145*H145,2)</f>
        <v>0</v>
      </c>
      <c r="BL145" s="17" t="s">
        <v>140</v>
      </c>
      <c r="BM145" s="144" t="s">
        <v>518</v>
      </c>
    </row>
    <row r="146" spans="2:51" s="13" customFormat="1" ht="12">
      <c r="B146" s="153"/>
      <c r="D146" s="147" t="s">
        <v>126</v>
      </c>
      <c r="E146" s="154" t="s">
        <v>1</v>
      </c>
      <c r="F146" s="155" t="s">
        <v>30</v>
      </c>
      <c r="H146" s="156">
        <v>1</v>
      </c>
      <c r="I146" s="157"/>
      <c r="L146" s="153"/>
      <c r="M146" s="158"/>
      <c r="T146" s="159"/>
      <c r="AT146" s="154" t="s">
        <v>126</v>
      </c>
      <c r="AU146" s="154" t="s">
        <v>82</v>
      </c>
      <c r="AV146" s="13" t="s">
        <v>82</v>
      </c>
      <c r="AW146" s="13" t="s">
        <v>29</v>
      </c>
      <c r="AX146" s="13" t="s">
        <v>30</v>
      </c>
      <c r="AY146" s="154" t="s">
        <v>117</v>
      </c>
    </row>
    <row r="147" spans="2:65" s="1" customFormat="1" ht="16.5" customHeight="1">
      <c r="B147" s="132"/>
      <c r="C147" s="133" t="s">
        <v>178</v>
      </c>
      <c r="D147" s="133" t="s">
        <v>119</v>
      </c>
      <c r="E147" s="134" t="s">
        <v>519</v>
      </c>
      <c r="F147" s="135" t="s">
        <v>520</v>
      </c>
      <c r="G147" s="136" t="s">
        <v>169</v>
      </c>
      <c r="H147" s="137">
        <v>1</v>
      </c>
      <c r="I147" s="138"/>
      <c r="J147" s="139">
        <f>ROUND(I147*H147,2)</f>
        <v>0</v>
      </c>
      <c r="K147" s="135" t="s">
        <v>1</v>
      </c>
      <c r="L147" s="32"/>
      <c r="M147" s="140" t="s">
        <v>1</v>
      </c>
      <c r="N147" s="141" t="s">
        <v>38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140</v>
      </c>
      <c r="AT147" s="144" t="s">
        <v>119</v>
      </c>
      <c r="AU147" s="144" t="s">
        <v>82</v>
      </c>
      <c r="AY147" s="17" t="s">
        <v>117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30</v>
      </c>
      <c r="BK147" s="145">
        <f>ROUND(I147*H147,2)</f>
        <v>0</v>
      </c>
      <c r="BL147" s="17" t="s">
        <v>140</v>
      </c>
      <c r="BM147" s="144" t="s">
        <v>521</v>
      </c>
    </row>
    <row r="148" spans="2:51" s="13" customFormat="1" ht="12">
      <c r="B148" s="153"/>
      <c r="D148" s="147" t="s">
        <v>126</v>
      </c>
      <c r="E148" s="154" t="s">
        <v>1</v>
      </c>
      <c r="F148" s="155" t="s">
        <v>30</v>
      </c>
      <c r="H148" s="156">
        <v>1</v>
      </c>
      <c r="I148" s="157"/>
      <c r="L148" s="153"/>
      <c r="M148" s="158"/>
      <c r="T148" s="159"/>
      <c r="AT148" s="154" t="s">
        <v>126</v>
      </c>
      <c r="AU148" s="154" t="s">
        <v>82</v>
      </c>
      <c r="AV148" s="13" t="s">
        <v>82</v>
      </c>
      <c r="AW148" s="13" t="s">
        <v>29</v>
      </c>
      <c r="AX148" s="13" t="s">
        <v>30</v>
      </c>
      <c r="AY148" s="154" t="s">
        <v>117</v>
      </c>
    </row>
    <row r="149" spans="2:65" s="1" customFormat="1" ht="16.5" customHeight="1">
      <c r="B149" s="132"/>
      <c r="C149" s="133" t="s">
        <v>182</v>
      </c>
      <c r="D149" s="133" t="s">
        <v>119</v>
      </c>
      <c r="E149" s="134" t="s">
        <v>522</v>
      </c>
      <c r="F149" s="135" t="s">
        <v>523</v>
      </c>
      <c r="G149" s="136" t="s">
        <v>338</v>
      </c>
      <c r="H149" s="137">
        <v>25</v>
      </c>
      <c r="I149" s="138"/>
      <c r="J149" s="139">
        <f>ROUND(I149*H149,2)</f>
        <v>0</v>
      </c>
      <c r="K149" s="135" t="s">
        <v>1</v>
      </c>
      <c r="L149" s="32"/>
      <c r="M149" s="140" t="s">
        <v>1</v>
      </c>
      <c r="N149" s="141" t="s">
        <v>38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140</v>
      </c>
      <c r="AT149" s="144" t="s">
        <v>119</v>
      </c>
      <c r="AU149" s="144" t="s">
        <v>82</v>
      </c>
      <c r="AY149" s="17" t="s">
        <v>117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30</v>
      </c>
      <c r="BK149" s="145">
        <f>ROUND(I149*H149,2)</f>
        <v>0</v>
      </c>
      <c r="BL149" s="17" t="s">
        <v>140</v>
      </c>
      <c r="BM149" s="144" t="s">
        <v>524</v>
      </c>
    </row>
    <row r="150" spans="2:51" s="13" customFormat="1" ht="12">
      <c r="B150" s="153"/>
      <c r="D150" s="147" t="s">
        <v>126</v>
      </c>
      <c r="E150" s="154" t="s">
        <v>1</v>
      </c>
      <c r="F150" s="155" t="s">
        <v>356</v>
      </c>
      <c r="H150" s="156">
        <v>25</v>
      </c>
      <c r="I150" s="157"/>
      <c r="L150" s="153"/>
      <c r="M150" s="177"/>
      <c r="N150" s="178"/>
      <c r="O150" s="178"/>
      <c r="P150" s="178"/>
      <c r="Q150" s="178"/>
      <c r="R150" s="178"/>
      <c r="S150" s="178"/>
      <c r="T150" s="179"/>
      <c r="AT150" s="154" t="s">
        <v>126</v>
      </c>
      <c r="AU150" s="154" t="s">
        <v>82</v>
      </c>
      <c r="AV150" s="13" t="s">
        <v>82</v>
      </c>
      <c r="AW150" s="13" t="s">
        <v>29</v>
      </c>
      <c r="AX150" s="13" t="s">
        <v>30</v>
      </c>
      <c r="AY150" s="154" t="s">
        <v>117</v>
      </c>
    </row>
    <row r="151" spans="2:12" s="1" customFormat="1" ht="6.9" customHeight="1"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32"/>
    </row>
  </sheetData>
  <autoFilter ref="C117:K15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Weinhold Legal</cp:lastModifiedBy>
  <dcterms:created xsi:type="dcterms:W3CDTF">2023-10-12T11:48:22Z</dcterms:created>
  <dcterms:modified xsi:type="dcterms:W3CDTF">2023-10-25T07:08:16Z</dcterms:modified>
  <cp:category/>
  <cp:version/>
  <cp:contentType/>
  <cp:contentStatus/>
</cp:coreProperties>
</file>